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9" activeTab="0"/>
  </bookViews>
  <sheets>
    <sheet name="Guns" sheetId="1" r:id="rId1"/>
    <sheet name="Heavy" sheetId="2" r:id="rId2"/>
    <sheet name="Assault" sheetId="3" r:id="rId3"/>
    <sheet name="Medic" sheetId="4" r:id="rId4"/>
  </sheets>
  <definedNames/>
  <calcPr fullCalcOnLoad="1"/>
</workbook>
</file>

<file path=xl/sharedStrings.xml><?xml version="1.0" encoding="utf-8"?>
<sst xmlns="http://schemas.openxmlformats.org/spreadsheetml/2006/main" count="700" uniqueCount="186">
  <si>
    <t>gun</t>
  </si>
  <si>
    <t>type</t>
  </si>
  <si>
    <t>dmg</t>
  </si>
  <si>
    <t>dot</t>
  </si>
  <si>
    <t>projectiles</t>
  </si>
  <si>
    <t>pierce</t>
  </si>
  <si>
    <t>firerate</t>
  </si>
  <si>
    <t>capacity</t>
  </si>
  <si>
    <t>reload</t>
  </si>
  <si>
    <t>dmgtype</t>
  </si>
  <si>
    <t>mode</t>
  </si>
  <si>
    <t>augcost</t>
  </si>
  <si>
    <t>1887 Shockfield</t>
  </si>
  <si>
    <t>shotgun</t>
  </si>
  <si>
    <t>energy</t>
  </si>
  <si>
    <t>semi</t>
  </si>
  <si>
    <t>1887 Shockfield [RED]</t>
  </si>
  <si>
    <t>CM 202</t>
  </si>
  <si>
    <t>pistol</t>
  </si>
  <si>
    <t>physical</t>
  </si>
  <si>
    <t>CM 202 [RED]</t>
  </si>
  <si>
    <t>CM 205</t>
  </si>
  <si>
    <t>auto</t>
  </si>
  <si>
    <t>CM 205 [RED]</t>
  </si>
  <si>
    <t>CM 225</t>
  </si>
  <si>
    <t>CM 225 [RED]</t>
  </si>
  <si>
    <t>CM 307</t>
  </si>
  <si>
    <t>SMG</t>
  </si>
  <si>
    <t>CM 307 [RED]</t>
  </si>
  <si>
    <t>CM 330</t>
  </si>
  <si>
    <t>CM 330 [RED]</t>
  </si>
  <si>
    <t>CM 351 Sunflare</t>
  </si>
  <si>
    <t>CM 351 Sunflare [RED]</t>
  </si>
  <si>
    <t>CM 401 Planet Stormer</t>
  </si>
  <si>
    <t>AR</t>
  </si>
  <si>
    <t>CM 401 Planet Stormer [RED]</t>
  </si>
  <si>
    <t>CM 440 Titan</t>
  </si>
  <si>
    <t>CM 440 Titan [RED]</t>
  </si>
  <si>
    <t>CM 451 Starburst</t>
  </si>
  <si>
    <t>CM 451 Starburst [RED]</t>
  </si>
  <si>
    <t>CM 505</t>
  </si>
  <si>
    <t>MG</t>
  </si>
  <si>
    <t>CM 505 [RED]</t>
  </si>
  <si>
    <t>CM 530 BabyCOM</t>
  </si>
  <si>
    <t>CM 530 BabyCOM [RED]</t>
  </si>
  <si>
    <t>CM 800 Jupiter</t>
  </si>
  <si>
    <t>sniper</t>
  </si>
  <si>
    <t>CM 800 Jupiter [RED]</t>
  </si>
  <si>
    <t>CM Gigavolt</t>
  </si>
  <si>
    <t>CM Gigavolt [RED]</t>
  </si>
  <si>
    <t>Gebirgskanone</t>
  </si>
  <si>
    <t>RL</t>
  </si>
  <si>
    <t>Gebirgskanone [RED]</t>
  </si>
  <si>
    <t>Hard Thorn</t>
  </si>
  <si>
    <t>Hard Thorn [RED]</t>
  </si>
  <si>
    <t>Heartburn</t>
  </si>
  <si>
    <t>thermal</t>
  </si>
  <si>
    <t>Heartburn [RED]</t>
  </si>
  <si>
    <t>HIKS 3100</t>
  </si>
  <si>
    <t>HIKS 3100 [RED]</t>
  </si>
  <si>
    <t>HIKS S300</t>
  </si>
  <si>
    <t>fire</t>
  </si>
  <si>
    <t>HIKS S300 [RED]</t>
  </si>
  <si>
    <t>Hornet</t>
  </si>
  <si>
    <t>Hornet [RED]</t>
  </si>
  <si>
    <t>Hotspot</t>
  </si>
  <si>
    <t>laser</t>
  </si>
  <si>
    <t>Hotspot [RED]</t>
  </si>
  <si>
    <t>HVM 001</t>
  </si>
  <si>
    <t>HVM 001 [RED]</t>
  </si>
  <si>
    <t>HVM 002</t>
  </si>
  <si>
    <t>HVM 002 [RED]</t>
  </si>
  <si>
    <t>HVM 004</t>
  </si>
  <si>
    <t>HVM 004 [RED]</t>
  </si>
  <si>
    <t>HVM 005 G-Class</t>
  </si>
  <si>
    <t>HVM 005 G-Class [RED]</t>
  </si>
  <si>
    <t>HVM 008</t>
  </si>
  <si>
    <t>HVM 008 [RED]</t>
  </si>
  <si>
    <t>HVM MPG</t>
  </si>
  <si>
    <t>HVM MPG [RED]</t>
  </si>
  <si>
    <t>Lone Star</t>
  </si>
  <si>
    <t>Lone Star [RED]</t>
  </si>
  <si>
    <t>Luftplatzen</t>
  </si>
  <si>
    <t>Luftplatzen [RED]</t>
  </si>
  <si>
    <t>Mixmaster</t>
  </si>
  <si>
    <t>Mixmaster [RED]</t>
  </si>
  <si>
    <t>Mustang</t>
  </si>
  <si>
    <t>Mustang [RED]</t>
  </si>
  <si>
    <t>Phantom</t>
  </si>
  <si>
    <t>Phantom [RED]</t>
  </si>
  <si>
    <t>Poison Claw</t>
  </si>
  <si>
    <t>toxic</t>
  </si>
  <si>
    <t>Poison Claw [RED]</t>
  </si>
  <si>
    <t>Proposition</t>
  </si>
  <si>
    <t>Proposition [RED]</t>
  </si>
  <si>
    <t>Raptor</t>
  </si>
  <si>
    <t>Raptor [RED]</t>
  </si>
  <si>
    <t>RIA 1010</t>
  </si>
  <si>
    <t>RIA 1010 [RED]</t>
  </si>
  <si>
    <t>RIA 20 DSC</t>
  </si>
  <si>
    <t>RIA 20 DSC [RED]</t>
  </si>
  <si>
    <t>RIA 20 Para</t>
  </si>
  <si>
    <t>RIA 20 Para [RED]</t>
  </si>
  <si>
    <t>RIA 20 Striker</t>
  </si>
  <si>
    <t>RIA 20 Striker [RED]</t>
  </si>
  <si>
    <t>RIA 30 Strikeforce</t>
  </si>
  <si>
    <t>RIA 30 Strikeforce [RED]</t>
  </si>
  <si>
    <t>RIA 313</t>
  </si>
  <si>
    <t>RIA 313 [RED]</t>
  </si>
  <si>
    <t>RIA 40</t>
  </si>
  <si>
    <t>RIA 40 [RED]</t>
  </si>
  <si>
    <t>RIA 45 Para</t>
  </si>
  <si>
    <t>RIA 45 Para [RED]</t>
  </si>
  <si>
    <t>RIA 50</t>
  </si>
  <si>
    <t>RIA 50 [RED]</t>
  </si>
  <si>
    <t>RIA 7</t>
  </si>
  <si>
    <t>RIA 7 [RED]</t>
  </si>
  <si>
    <t>RIA T40</t>
  </si>
  <si>
    <t>RIA T40 [RED]</t>
  </si>
  <si>
    <t>RIA T7</t>
  </si>
  <si>
    <t>RIA T7 [RED]</t>
  </si>
  <si>
    <t>Ronson 45</t>
  </si>
  <si>
    <t>Ronson 45 [RED]</t>
  </si>
  <si>
    <t>Ronson 50</t>
  </si>
  <si>
    <t>Ronson 50 [RED]</t>
  </si>
  <si>
    <t>Ronson 55</t>
  </si>
  <si>
    <t>Ronson 55 [RED]</t>
  </si>
  <si>
    <t>Ronson 65-a</t>
  </si>
  <si>
    <t>Ronson 65-a [RED]</t>
  </si>
  <si>
    <t>Ronson 70</t>
  </si>
  <si>
    <t>Ronson 70 [RED]</t>
  </si>
  <si>
    <t>Ronson LBM</t>
  </si>
  <si>
    <t>Ronson LBM [RED]</t>
  </si>
  <si>
    <t>Ronson WP Flamethrower</t>
  </si>
  <si>
    <t>flamer</t>
  </si>
  <si>
    <t>Ronson WP Flamethrower [RED]</t>
  </si>
  <si>
    <t>Sabre</t>
  </si>
  <si>
    <t>Sabre [RED]</t>
  </si>
  <si>
    <t>Shotlite Tempest</t>
  </si>
  <si>
    <t>Shotlite Tempest [RED]</t>
  </si>
  <si>
    <t>Shredder</t>
  </si>
  <si>
    <t>disc</t>
  </si>
  <si>
    <t>Shredder [RED]</t>
  </si>
  <si>
    <t>Stripper</t>
  </si>
  <si>
    <t>Stripper [RED]</t>
  </si>
  <si>
    <t>Sub-light COM2</t>
  </si>
  <si>
    <t>Sub-light COM2 [RED]</t>
  </si>
  <si>
    <t>Supermarine</t>
  </si>
  <si>
    <t>Supermarine [RED]</t>
  </si>
  <si>
    <t>T-101 Feldhaubitz</t>
  </si>
  <si>
    <t>T-101 Feldhaubitz [RED]</t>
  </si>
  <si>
    <t>T-102 Jagdfaust</t>
  </si>
  <si>
    <t>T-102 Jagdfaust [RED]</t>
  </si>
  <si>
    <t>Tombstone</t>
  </si>
  <si>
    <t>Tombstone [RED]</t>
  </si>
  <si>
    <t>Trailblazer</t>
  </si>
  <si>
    <t>Trailblazer [RED]</t>
  </si>
  <si>
    <t>Reload</t>
  </si>
  <si>
    <t>effect</t>
  </si>
  <si>
    <t>Critical</t>
  </si>
  <si>
    <t>rate</t>
  </si>
  <si>
    <t>Gun augs</t>
  </si>
  <si>
    <t>Skill</t>
  </si>
  <si>
    <t>Nimble</t>
  </si>
  <si>
    <t>Other</t>
  </si>
  <si>
    <t>Assist</t>
  </si>
  <si>
    <t>Auged</t>
  </si>
  <si>
    <t>Adjusted values</t>
  </si>
  <si>
    <t>cliptime</t>
  </si>
  <si>
    <t>cliptime+reload</t>
  </si>
  <si>
    <t>clipdmg</t>
  </si>
  <si>
    <t>Boss</t>
  </si>
  <si>
    <t>Crowd</t>
  </si>
  <si>
    <t>DE</t>
  </si>
  <si>
    <t>OC</t>
  </si>
  <si>
    <t>RM</t>
  </si>
  <si>
    <t>CA</t>
  </si>
  <si>
    <t>PI</t>
  </si>
  <si>
    <t>PC</t>
  </si>
  <si>
    <t>TE</t>
  </si>
  <si>
    <t>proj</t>
  </si>
  <si>
    <t>rps</t>
  </si>
  <si>
    <t>cap</t>
  </si>
  <si>
    <t>rel</t>
  </si>
  <si>
    <t>base</t>
  </si>
  <si>
    <t>aug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</si>
</sst>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00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 horizontal="center" vertical="center"/>
    </xf>
    <xf numFmtId="164" fontId="0" fillId="3" borderId="0" xfId="0" applyFont="1" applyFill="1" applyAlignment="1">
      <alignment/>
    </xf>
    <xf numFmtId="165" fontId="0" fillId="4" borderId="0" xfId="0" applyNumberFormat="1" applyFill="1" applyAlignment="1">
      <alignment/>
    </xf>
    <xf numFmtId="166" fontId="0" fillId="4" borderId="0" xfId="0" applyNumberFormat="1" applyFill="1" applyAlignment="1">
      <alignment/>
    </xf>
    <xf numFmtId="166" fontId="1" fillId="4" borderId="0" xfId="0" applyNumberFormat="1" applyFont="1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workbookViewId="0" topLeftCell="A1">
      <pane xSplit="1" ySplit="1" topLeftCell="E137" activePane="bottomRight" state="frozen"/>
      <selection pane="topLeft" activeCell="A1" sqref="A1"/>
      <selection pane="topRight" activeCell="E1" sqref="E1"/>
      <selection pane="bottomLeft" activeCell="A137" sqref="A137"/>
      <selection pane="bottomRight" activeCell="L36" sqref="L36"/>
    </sheetView>
  </sheetViews>
  <sheetFormatPr defaultColWidth="11.421875" defaultRowHeight="12.75" customHeight="1"/>
  <cols>
    <col min="1" max="1" width="28.421875" style="0" customWidth="1"/>
    <col min="2" max="2" width="8.00390625" style="0" customWidth="1"/>
    <col min="3" max="4" width="5.57421875" style="0" customWidth="1"/>
    <col min="5" max="5" width="9.8515625" style="0" customWidth="1"/>
    <col min="6" max="6" width="6.57421875" style="0" customWidth="1"/>
    <col min="7" max="7" width="7.140625" style="0" customWidth="1"/>
    <col min="8" max="8" width="8.421875" style="0" customWidth="1"/>
    <col min="9" max="9" width="6.57421875" style="0" customWidth="1"/>
    <col min="10" max="10" width="8.421875" style="0" customWidth="1"/>
    <col min="11" max="11" width="6.140625" style="0" customWidth="1"/>
    <col min="12" max="12" width="8.00390625" style="0" customWidth="1"/>
    <col min="13" max="13" width="11.57421875" style="1" customWidth="1"/>
    <col min="14" max="16" width="11.57421875" style="2" customWidth="1"/>
    <col min="17" max="16384" width="11.57421875" style="0" customWidth="1"/>
  </cols>
  <sheetData>
    <row r="1" spans="1:12" ht="12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2.75" customHeight="1">
      <c r="A2" t="s">
        <v>12</v>
      </c>
      <c r="B2" t="s">
        <v>13</v>
      </c>
      <c r="C2">
        <v>160</v>
      </c>
      <c r="D2">
        <v>0</v>
      </c>
      <c r="E2">
        <v>10</v>
      </c>
      <c r="F2">
        <v>3</v>
      </c>
      <c r="G2">
        <v>8</v>
      </c>
      <c r="H2">
        <v>5</v>
      </c>
      <c r="I2">
        <v>2</v>
      </c>
      <c r="J2" t="s">
        <v>14</v>
      </c>
      <c r="K2" t="s">
        <v>15</v>
      </c>
      <c r="L2">
        <v>23985</v>
      </c>
    </row>
    <row r="3" spans="1:12" ht="12.75" customHeight="1">
      <c r="A3" t="s">
        <v>16</v>
      </c>
      <c r="B3" t="s">
        <v>13</v>
      </c>
      <c r="C3">
        <v>320</v>
      </c>
      <c r="D3">
        <v>0</v>
      </c>
      <c r="E3">
        <v>10</v>
      </c>
      <c r="F3">
        <v>3</v>
      </c>
      <c r="G3">
        <v>8</v>
      </c>
      <c r="H3">
        <v>5</v>
      </c>
      <c r="I3">
        <v>2</v>
      </c>
      <c r="J3" t="s">
        <v>14</v>
      </c>
      <c r="K3" t="s">
        <v>15</v>
      </c>
      <c r="L3">
        <v>99816</v>
      </c>
    </row>
    <row r="4" spans="1:12" ht="12.75" customHeight="1">
      <c r="A4" t="s">
        <v>17</v>
      </c>
      <c r="B4" t="s">
        <v>18</v>
      </c>
      <c r="C4">
        <v>140</v>
      </c>
      <c r="D4">
        <v>0</v>
      </c>
      <c r="E4">
        <v>1</v>
      </c>
      <c r="F4">
        <v>1</v>
      </c>
      <c r="G4">
        <v>8</v>
      </c>
      <c r="H4">
        <v>18</v>
      </c>
      <c r="I4">
        <v>1.7</v>
      </c>
      <c r="J4" t="s">
        <v>19</v>
      </c>
      <c r="K4" t="s">
        <v>15</v>
      </c>
      <c r="L4">
        <v>4000</v>
      </c>
    </row>
    <row r="5" spans="1:12" ht="12.75" customHeight="1">
      <c r="A5" t="s">
        <v>20</v>
      </c>
      <c r="B5" t="s">
        <v>18</v>
      </c>
      <c r="C5">
        <v>260</v>
      </c>
      <c r="D5">
        <v>0</v>
      </c>
      <c r="E5">
        <v>1</v>
      </c>
      <c r="F5">
        <v>1</v>
      </c>
      <c r="G5">
        <v>8</v>
      </c>
      <c r="H5">
        <v>25</v>
      </c>
      <c r="I5">
        <v>1.7</v>
      </c>
      <c r="J5" t="s">
        <v>19</v>
      </c>
      <c r="K5" t="s">
        <v>15</v>
      </c>
      <c r="L5">
        <v>33068</v>
      </c>
    </row>
    <row r="6" spans="1:12" ht="12.75" customHeight="1">
      <c r="A6" t="s">
        <v>21</v>
      </c>
      <c r="B6" t="s">
        <v>18</v>
      </c>
      <c r="C6">
        <v>100</v>
      </c>
      <c r="D6">
        <v>0</v>
      </c>
      <c r="E6">
        <v>1</v>
      </c>
      <c r="F6">
        <v>1</v>
      </c>
      <c r="G6">
        <v>10</v>
      </c>
      <c r="H6">
        <v>30</v>
      </c>
      <c r="I6">
        <v>2</v>
      </c>
      <c r="J6" t="s">
        <v>19</v>
      </c>
      <c r="K6" t="s">
        <v>22</v>
      </c>
      <c r="L6">
        <v>7942</v>
      </c>
    </row>
    <row r="7" spans="1:12" ht="12.75" customHeight="1">
      <c r="A7" t="s">
        <v>23</v>
      </c>
      <c r="B7" t="s">
        <v>18</v>
      </c>
      <c r="C7">
        <v>280</v>
      </c>
      <c r="D7">
        <v>0</v>
      </c>
      <c r="E7">
        <v>1</v>
      </c>
      <c r="F7">
        <v>1</v>
      </c>
      <c r="G7">
        <v>10</v>
      </c>
      <c r="H7">
        <v>50</v>
      </c>
      <c r="I7">
        <v>2</v>
      </c>
      <c r="J7" t="s">
        <v>19</v>
      </c>
      <c r="K7" t="s">
        <v>22</v>
      </c>
      <c r="L7">
        <v>61286</v>
      </c>
    </row>
    <row r="8" spans="1:12" ht="14.25" customHeight="1">
      <c r="A8" t="s">
        <v>24</v>
      </c>
      <c r="B8" t="s">
        <v>18</v>
      </c>
      <c r="C8">
        <v>200</v>
      </c>
      <c r="D8">
        <v>0</v>
      </c>
      <c r="E8">
        <v>1</v>
      </c>
      <c r="F8">
        <v>1</v>
      </c>
      <c r="G8">
        <v>10</v>
      </c>
      <c r="H8">
        <v>35</v>
      </c>
      <c r="I8">
        <v>2.2</v>
      </c>
      <c r="J8" t="s">
        <v>19</v>
      </c>
      <c r="K8" t="s">
        <v>22</v>
      </c>
      <c r="L8">
        <v>18326</v>
      </c>
    </row>
    <row r="9" spans="1:12" ht="12.75" customHeight="1">
      <c r="A9" t="s">
        <v>25</v>
      </c>
      <c r="B9" t="s">
        <v>18</v>
      </c>
      <c r="C9">
        <v>385</v>
      </c>
      <c r="D9">
        <v>0</v>
      </c>
      <c r="E9">
        <v>1</v>
      </c>
      <c r="F9">
        <v>1</v>
      </c>
      <c r="G9">
        <v>10</v>
      </c>
      <c r="H9">
        <v>35</v>
      </c>
      <c r="I9">
        <v>2.2</v>
      </c>
      <c r="J9" t="s">
        <v>19</v>
      </c>
      <c r="K9" t="s">
        <v>22</v>
      </c>
      <c r="L9">
        <v>49398</v>
      </c>
    </row>
    <row r="10" spans="1:12" ht="12.75" customHeight="1">
      <c r="A10" t="s">
        <v>26</v>
      </c>
      <c r="B10" t="s">
        <v>27</v>
      </c>
      <c r="C10">
        <v>100</v>
      </c>
      <c r="D10">
        <v>0</v>
      </c>
      <c r="E10">
        <v>1</v>
      </c>
      <c r="F10">
        <v>1</v>
      </c>
      <c r="G10">
        <v>15</v>
      </c>
      <c r="H10">
        <v>80</v>
      </c>
      <c r="I10">
        <v>2.2</v>
      </c>
      <c r="J10" t="s">
        <v>19</v>
      </c>
      <c r="K10" t="s">
        <v>22</v>
      </c>
      <c r="L10">
        <v>12000</v>
      </c>
    </row>
    <row r="11" spans="1:12" ht="12.75" customHeight="1">
      <c r="A11" t="s">
        <v>28</v>
      </c>
      <c r="B11" t="s">
        <v>27</v>
      </c>
      <c r="C11">
        <v>195</v>
      </c>
      <c r="D11">
        <v>0</v>
      </c>
      <c r="E11">
        <v>1</v>
      </c>
      <c r="F11">
        <v>1</v>
      </c>
      <c r="G11">
        <v>15</v>
      </c>
      <c r="H11">
        <v>80</v>
      </c>
      <c r="I11">
        <v>2.2</v>
      </c>
      <c r="J11" t="s">
        <v>19</v>
      </c>
      <c r="K11" t="s">
        <v>22</v>
      </c>
      <c r="L11">
        <v>56333</v>
      </c>
    </row>
    <row r="12" spans="1:12" ht="12.75" customHeight="1">
      <c r="A12" t="s">
        <v>29</v>
      </c>
      <c r="B12" t="s">
        <v>27</v>
      </c>
      <c r="C12">
        <v>100</v>
      </c>
      <c r="D12">
        <v>0</v>
      </c>
      <c r="E12">
        <v>1</v>
      </c>
      <c r="F12">
        <v>1</v>
      </c>
      <c r="G12">
        <v>10</v>
      </c>
      <c r="H12">
        <v>70</v>
      </c>
      <c r="I12">
        <v>1.5</v>
      </c>
      <c r="J12" t="s">
        <v>19</v>
      </c>
      <c r="K12" t="s">
        <v>22</v>
      </c>
      <c r="L12">
        <v>8300</v>
      </c>
    </row>
    <row r="13" spans="1:12" ht="12.75" customHeight="1">
      <c r="A13" t="s">
        <v>30</v>
      </c>
      <c r="B13" t="s">
        <v>27</v>
      </c>
      <c r="C13">
        <v>195</v>
      </c>
      <c r="D13">
        <v>0</v>
      </c>
      <c r="E13">
        <v>1</v>
      </c>
      <c r="F13">
        <v>1</v>
      </c>
      <c r="G13">
        <v>10</v>
      </c>
      <c r="H13">
        <v>70</v>
      </c>
      <c r="I13">
        <v>1.5</v>
      </c>
      <c r="J13" t="s">
        <v>19</v>
      </c>
      <c r="K13" t="s">
        <v>22</v>
      </c>
      <c r="L13">
        <v>31771</v>
      </c>
    </row>
    <row r="14" spans="1:12" ht="12.75" customHeight="1">
      <c r="A14" t="s">
        <v>31</v>
      </c>
      <c r="B14" t="s">
        <v>27</v>
      </c>
      <c r="C14">
        <v>140</v>
      </c>
      <c r="D14">
        <v>0</v>
      </c>
      <c r="E14">
        <v>1</v>
      </c>
      <c r="F14">
        <v>2</v>
      </c>
      <c r="G14">
        <v>9</v>
      </c>
      <c r="H14">
        <v>150</v>
      </c>
      <c r="I14">
        <v>2</v>
      </c>
      <c r="J14" t="s">
        <v>14</v>
      </c>
      <c r="K14" t="s">
        <v>22</v>
      </c>
      <c r="L14">
        <v>22963</v>
      </c>
    </row>
    <row r="15" spans="1:12" ht="12.75" customHeight="1">
      <c r="A15" t="s">
        <v>32</v>
      </c>
      <c r="B15" t="s">
        <v>27</v>
      </c>
      <c r="C15">
        <v>300</v>
      </c>
      <c r="D15">
        <v>0</v>
      </c>
      <c r="E15">
        <v>1</v>
      </c>
      <c r="F15">
        <v>2</v>
      </c>
      <c r="G15">
        <v>9</v>
      </c>
      <c r="H15">
        <v>150</v>
      </c>
      <c r="I15">
        <v>2</v>
      </c>
      <c r="J15" t="s">
        <v>14</v>
      </c>
      <c r="K15" t="s">
        <v>22</v>
      </c>
      <c r="L15">
        <v>95566</v>
      </c>
    </row>
    <row r="16" spans="1:12" ht="12.75" customHeight="1">
      <c r="A16" t="s">
        <v>33</v>
      </c>
      <c r="B16" t="s">
        <v>34</v>
      </c>
      <c r="C16">
        <v>140</v>
      </c>
      <c r="D16">
        <v>0</v>
      </c>
      <c r="E16">
        <v>1</v>
      </c>
      <c r="F16">
        <v>2</v>
      </c>
      <c r="G16">
        <v>10</v>
      </c>
      <c r="H16">
        <v>60</v>
      </c>
      <c r="I16">
        <v>2.4</v>
      </c>
      <c r="J16" t="s">
        <v>19</v>
      </c>
      <c r="K16" t="s">
        <v>22</v>
      </c>
      <c r="L16">
        <v>9120</v>
      </c>
    </row>
    <row r="17" spans="1:12" ht="12.75" customHeight="1">
      <c r="A17" t="s">
        <v>35</v>
      </c>
      <c r="B17" t="s">
        <v>34</v>
      </c>
      <c r="C17">
        <v>250</v>
      </c>
      <c r="D17">
        <v>0</v>
      </c>
      <c r="E17">
        <v>1</v>
      </c>
      <c r="F17">
        <v>2</v>
      </c>
      <c r="G17">
        <v>10</v>
      </c>
      <c r="H17">
        <v>60</v>
      </c>
      <c r="I17">
        <v>2.4</v>
      </c>
      <c r="J17" t="s">
        <v>19</v>
      </c>
      <c r="K17" t="s">
        <v>22</v>
      </c>
      <c r="L17">
        <v>45615</v>
      </c>
    </row>
    <row r="18" spans="1:12" ht="12.75" customHeight="1">
      <c r="A18" t="s">
        <v>36</v>
      </c>
      <c r="B18" t="s">
        <v>34</v>
      </c>
      <c r="C18">
        <v>210</v>
      </c>
      <c r="D18">
        <v>0</v>
      </c>
      <c r="E18">
        <v>1</v>
      </c>
      <c r="F18">
        <v>3</v>
      </c>
      <c r="G18">
        <v>7</v>
      </c>
      <c r="H18">
        <v>40</v>
      </c>
      <c r="I18">
        <v>2.6</v>
      </c>
      <c r="J18" t="s">
        <v>19</v>
      </c>
      <c r="K18" t="s">
        <v>22</v>
      </c>
      <c r="L18">
        <v>7903</v>
      </c>
    </row>
    <row r="19" spans="1:12" ht="12.75" customHeight="1">
      <c r="A19" t="s">
        <v>37</v>
      </c>
      <c r="B19" t="s">
        <v>34</v>
      </c>
      <c r="C19">
        <v>425</v>
      </c>
      <c r="D19">
        <v>0</v>
      </c>
      <c r="E19">
        <v>1</v>
      </c>
      <c r="F19">
        <v>3</v>
      </c>
      <c r="G19">
        <v>8</v>
      </c>
      <c r="H19">
        <v>40</v>
      </c>
      <c r="I19">
        <v>2.6</v>
      </c>
      <c r="J19" t="s">
        <v>19</v>
      </c>
      <c r="K19" t="s">
        <v>22</v>
      </c>
      <c r="L19">
        <v>27169</v>
      </c>
    </row>
    <row r="20" spans="1:12" ht="12.75" customHeight="1">
      <c r="A20" t="s">
        <v>38</v>
      </c>
      <c r="B20" t="s">
        <v>34</v>
      </c>
      <c r="C20">
        <v>250</v>
      </c>
      <c r="D20">
        <v>0</v>
      </c>
      <c r="E20">
        <v>1</v>
      </c>
      <c r="F20">
        <v>2</v>
      </c>
      <c r="G20">
        <v>8</v>
      </c>
      <c r="H20">
        <v>200</v>
      </c>
      <c r="I20">
        <v>2</v>
      </c>
      <c r="J20" t="s">
        <v>14</v>
      </c>
      <c r="K20" t="s">
        <v>22</v>
      </c>
      <c r="L20">
        <v>29744</v>
      </c>
    </row>
    <row r="21" spans="1:12" ht="12.75" customHeight="1">
      <c r="A21" t="s">
        <v>39</v>
      </c>
      <c r="B21" t="s">
        <v>34</v>
      </c>
      <c r="C21">
        <v>350</v>
      </c>
      <c r="D21">
        <v>0</v>
      </c>
      <c r="E21">
        <v>1</v>
      </c>
      <c r="F21">
        <v>2</v>
      </c>
      <c r="G21">
        <v>8</v>
      </c>
      <c r="H21">
        <v>200</v>
      </c>
      <c r="I21">
        <v>2</v>
      </c>
      <c r="J21" t="s">
        <v>14</v>
      </c>
      <c r="K21" t="s">
        <v>22</v>
      </c>
      <c r="L21">
        <v>116196</v>
      </c>
    </row>
    <row r="22" spans="1:12" ht="12.75" customHeight="1">
      <c r="A22" t="s">
        <v>40</v>
      </c>
      <c r="B22" t="s">
        <v>41</v>
      </c>
      <c r="C22">
        <v>180</v>
      </c>
      <c r="D22">
        <v>0</v>
      </c>
      <c r="E22">
        <v>1</v>
      </c>
      <c r="F22">
        <v>3</v>
      </c>
      <c r="G22">
        <v>11</v>
      </c>
      <c r="H22">
        <v>210</v>
      </c>
      <c r="I22">
        <v>4.3</v>
      </c>
      <c r="J22" t="s">
        <v>19</v>
      </c>
      <c r="K22" t="s">
        <v>22</v>
      </c>
      <c r="L22">
        <v>25614</v>
      </c>
    </row>
    <row r="23" spans="1:12" ht="12.75" customHeight="1">
      <c r="A23" t="s">
        <v>42</v>
      </c>
      <c r="B23" t="s">
        <v>41</v>
      </c>
      <c r="C23">
        <v>290</v>
      </c>
      <c r="D23">
        <v>0</v>
      </c>
      <c r="E23">
        <v>1</v>
      </c>
      <c r="F23">
        <v>3</v>
      </c>
      <c r="G23">
        <v>11</v>
      </c>
      <c r="H23">
        <v>210</v>
      </c>
      <c r="I23">
        <v>4.3</v>
      </c>
      <c r="J23" t="s">
        <v>19</v>
      </c>
      <c r="K23" t="s">
        <v>22</v>
      </c>
      <c r="L23">
        <v>96844</v>
      </c>
    </row>
    <row r="24" spans="1:12" ht="12.75" customHeight="1">
      <c r="A24" t="s">
        <v>43</v>
      </c>
      <c r="B24" t="s">
        <v>41</v>
      </c>
      <c r="C24">
        <v>200</v>
      </c>
      <c r="D24">
        <v>0</v>
      </c>
      <c r="E24">
        <v>1</v>
      </c>
      <c r="F24">
        <v>6</v>
      </c>
      <c r="G24">
        <v>12</v>
      </c>
      <c r="H24">
        <v>60</v>
      </c>
      <c r="I24">
        <v>3</v>
      </c>
      <c r="J24" t="s">
        <v>19</v>
      </c>
      <c r="K24" t="s">
        <v>22</v>
      </c>
      <c r="L24">
        <v>40120</v>
      </c>
    </row>
    <row r="25" spans="1:12" ht="12.75" customHeight="1">
      <c r="A25" t="s">
        <v>44</v>
      </c>
      <c r="B25" t="s">
        <v>41</v>
      </c>
      <c r="C25">
        <v>380</v>
      </c>
      <c r="D25">
        <v>0</v>
      </c>
      <c r="E25">
        <v>1</v>
      </c>
      <c r="F25">
        <v>6</v>
      </c>
      <c r="G25">
        <v>12</v>
      </c>
      <c r="H25">
        <v>60</v>
      </c>
      <c r="I25">
        <v>3</v>
      </c>
      <c r="J25" t="s">
        <v>19</v>
      </c>
      <c r="K25" t="s">
        <v>22</v>
      </c>
      <c r="L25">
        <v>95940</v>
      </c>
    </row>
    <row r="26" spans="1:12" ht="12.75" customHeight="1">
      <c r="A26" t="s">
        <v>45</v>
      </c>
      <c r="B26" t="s">
        <v>46</v>
      </c>
      <c r="C26">
        <v>310</v>
      </c>
      <c r="D26">
        <v>0</v>
      </c>
      <c r="E26">
        <v>1</v>
      </c>
      <c r="F26">
        <v>5</v>
      </c>
      <c r="G26">
        <v>4</v>
      </c>
      <c r="H26">
        <v>35</v>
      </c>
      <c r="I26">
        <v>2.2</v>
      </c>
      <c r="J26" t="s">
        <v>14</v>
      </c>
      <c r="K26" t="s">
        <v>15</v>
      </c>
      <c r="L26">
        <v>46740</v>
      </c>
    </row>
    <row r="27" spans="1:12" ht="12.75" customHeight="1">
      <c r="A27" t="s">
        <v>47</v>
      </c>
      <c r="B27" t="s">
        <v>46</v>
      </c>
      <c r="C27">
        <v>550</v>
      </c>
      <c r="D27">
        <v>0</v>
      </c>
      <c r="E27">
        <v>1</v>
      </c>
      <c r="F27">
        <v>5</v>
      </c>
      <c r="G27">
        <v>4</v>
      </c>
      <c r="H27">
        <v>35</v>
      </c>
      <c r="I27">
        <v>2.2</v>
      </c>
      <c r="J27" t="s">
        <v>14</v>
      </c>
      <c r="K27" t="s">
        <v>15</v>
      </c>
      <c r="L27">
        <v>104512</v>
      </c>
    </row>
    <row r="28" spans="1:12" ht="12.75" customHeight="1">
      <c r="A28" t="s">
        <v>48</v>
      </c>
      <c r="B28" t="s">
        <v>34</v>
      </c>
      <c r="C28">
        <v>200</v>
      </c>
      <c r="D28">
        <v>0</v>
      </c>
      <c r="E28">
        <v>1</v>
      </c>
      <c r="F28">
        <v>3</v>
      </c>
      <c r="G28">
        <v>5</v>
      </c>
      <c r="H28">
        <v>20</v>
      </c>
      <c r="I28">
        <v>2.5</v>
      </c>
      <c r="J28" t="s">
        <v>14</v>
      </c>
      <c r="K28" t="s">
        <v>22</v>
      </c>
      <c r="L28">
        <v>14120</v>
      </c>
    </row>
    <row r="29" spans="1:12" ht="12.75" customHeight="1">
      <c r="A29" t="s">
        <v>49</v>
      </c>
      <c r="B29" t="s">
        <v>34</v>
      </c>
      <c r="C29">
        <v>420</v>
      </c>
      <c r="D29">
        <v>0</v>
      </c>
      <c r="E29">
        <v>1</v>
      </c>
      <c r="F29">
        <v>3</v>
      </c>
      <c r="G29">
        <v>5</v>
      </c>
      <c r="H29">
        <v>20</v>
      </c>
      <c r="I29">
        <v>2.5</v>
      </c>
      <c r="J29" t="s">
        <v>14</v>
      </c>
      <c r="K29" t="s">
        <v>22</v>
      </c>
      <c r="L29">
        <v>66287</v>
      </c>
    </row>
    <row r="30" spans="1:12" ht="12.75" customHeight="1">
      <c r="A30" t="s">
        <v>50</v>
      </c>
      <c r="B30" t="s">
        <v>51</v>
      </c>
      <c r="C30">
        <v>400</v>
      </c>
      <c r="D30">
        <v>0</v>
      </c>
      <c r="E30">
        <v>1</v>
      </c>
      <c r="F30">
        <v>8</v>
      </c>
      <c r="G30">
        <v>4</v>
      </c>
      <c r="H30">
        <v>20</v>
      </c>
      <c r="I30">
        <v>4.5</v>
      </c>
      <c r="J30" t="s">
        <v>19</v>
      </c>
      <c r="K30" t="s">
        <v>22</v>
      </c>
      <c r="L30">
        <v>17780</v>
      </c>
    </row>
    <row r="31" spans="1:12" ht="12.75" customHeight="1">
      <c r="A31" t="s">
        <v>52</v>
      </c>
      <c r="B31" t="s">
        <v>51</v>
      </c>
      <c r="C31">
        <v>800</v>
      </c>
      <c r="D31">
        <v>0</v>
      </c>
      <c r="E31">
        <v>1</v>
      </c>
      <c r="F31">
        <v>8</v>
      </c>
      <c r="G31">
        <v>4</v>
      </c>
      <c r="H31">
        <v>20</v>
      </c>
      <c r="I31">
        <v>4.5</v>
      </c>
      <c r="J31" t="s">
        <v>19</v>
      </c>
      <c r="K31" t="s">
        <v>22</v>
      </c>
      <c r="L31">
        <v>75130</v>
      </c>
    </row>
    <row r="32" spans="1:12" ht="12.75" customHeight="1">
      <c r="A32" t="s">
        <v>53</v>
      </c>
      <c r="B32" t="s">
        <v>34</v>
      </c>
      <c r="C32">
        <v>85</v>
      </c>
      <c r="D32">
        <v>0</v>
      </c>
      <c r="E32">
        <v>6</v>
      </c>
      <c r="F32">
        <v>1</v>
      </c>
      <c r="G32">
        <v>8</v>
      </c>
      <c r="H32">
        <v>25</v>
      </c>
      <c r="I32">
        <v>2</v>
      </c>
      <c r="J32" t="s">
        <v>19</v>
      </c>
      <c r="K32" t="s">
        <v>22</v>
      </c>
      <c r="L32">
        <v>22215</v>
      </c>
    </row>
    <row r="33" spans="1:12" ht="12.75" customHeight="1">
      <c r="A33" t="s">
        <v>54</v>
      </c>
      <c r="B33" t="s">
        <v>34</v>
      </c>
      <c r="C33">
        <v>160</v>
      </c>
      <c r="D33">
        <v>0</v>
      </c>
      <c r="E33">
        <v>6</v>
      </c>
      <c r="F33">
        <v>1</v>
      </c>
      <c r="G33">
        <v>8</v>
      </c>
      <c r="H33">
        <v>25</v>
      </c>
      <c r="I33">
        <v>2</v>
      </c>
      <c r="J33" t="s">
        <v>19</v>
      </c>
      <c r="K33" t="s">
        <v>22</v>
      </c>
      <c r="L33">
        <v>90005</v>
      </c>
    </row>
    <row r="34" spans="1:12" ht="12.75" customHeight="1">
      <c r="A34" t="s">
        <v>55</v>
      </c>
      <c r="B34" t="s">
        <v>34</v>
      </c>
      <c r="C34">
        <v>200</v>
      </c>
      <c r="D34">
        <v>115</v>
      </c>
      <c r="E34">
        <v>1</v>
      </c>
      <c r="F34">
        <v>2</v>
      </c>
      <c r="G34">
        <v>6</v>
      </c>
      <c r="H34">
        <v>50</v>
      </c>
      <c r="I34">
        <v>2.8</v>
      </c>
      <c r="J34" t="s">
        <v>56</v>
      </c>
      <c r="K34" t="s">
        <v>22</v>
      </c>
      <c r="L34">
        <v>10220</v>
      </c>
    </row>
    <row r="35" spans="1:12" ht="12.75" customHeight="1">
      <c r="A35" t="s">
        <v>57</v>
      </c>
      <c r="B35" t="s">
        <v>34</v>
      </c>
      <c r="C35">
        <v>450</v>
      </c>
      <c r="D35">
        <v>115</v>
      </c>
      <c r="E35">
        <v>1</v>
      </c>
      <c r="F35">
        <v>2</v>
      </c>
      <c r="G35">
        <v>6</v>
      </c>
      <c r="H35">
        <v>50</v>
      </c>
      <c r="I35">
        <v>2.8</v>
      </c>
      <c r="J35" t="s">
        <v>56</v>
      </c>
      <c r="K35" t="s">
        <v>22</v>
      </c>
      <c r="L35">
        <v>37796</v>
      </c>
    </row>
    <row r="36" spans="1:12" ht="12.75" customHeight="1">
      <c r="A36" t="s">
        <v>58</v>
      </c>
      <c r="B36" t="s">
        <v>51</v>
      </c>
      <c r="C36">
        <v>720</v>
      </c>
      <c r="D36">
        <v>0</v>
      </c>
      <c r="E36">
        <v>1</v>
      </c>
      <c r="F36">
        <v>4</v>
      </c>
      <c r="G36">
        <v>4</v>
      </c>
      <c r="H36">
        <v>60</v>
      </c>
      <c r="I36">
        <v>3.5</v>
      </c>
      <c r="J36" t="s">
        <v>19</v>
      </c>
      <c r="K36" t="s">
        <v>22</v>
      </c>
      <c r="L36">
        <v>62897</v>
      </c>
    </row>
    <row r="37" spans="1:12" ht="12.75" customHeight="1">
      <c r="A37" t="s">
        <v>59</v>
      </c>
      <c r="B37" t="s">
        <v>51</v>
      </c>
      <c r="C37">
        <v>1955</v>
      </c>
      <c r="D37">
        <v>0</v>
      </c>
      <c r="E37">
        <v>1</v>
      </c>
      <c r="F37">
        <v>4</v>
      </c>
      <c r="G37">
        <v>4</v>
      </c>
      <c r="H37">
        <v>60</v>
      </c>
      <c r="I37">
        <v>3.5</v>
      </c>
      <c r="J37" t="s">
        <v>19</v>
      </c>
      <c r="K37" t="s">
        <v>22</v>
      </c>
      <c r="L37">
        <v>186090</v>
      </c>
    </row>
    <row r="38" spans="1:12" ht="12.75" customHeight="1">
      <c r="A38" t="s">
        <v>60</v>
      </c>
      <c r="B38" t="s">
        <v>46</v>
      </c>
      <c r="C38">
        <v>2000</v>
      </c>
      <c r="D38">
        <v>1000</v>
      </c>
      <c r="E38">
        <v>1</v>
      </c>
      <c r="F38">
        <v>2</v>
      </c>
      <c r="G38">
        <v>4</v>
      </c>
      <c r="H38">
        <v>8</v>
      </c>
      <c r="I38">
        <v>1.8</v>
      </c>
      <c r="J38" t="s">
        <v>61</v>
      </c>
      <c r="K38" t="s">
        <v>15</v>
      </c>
      <c r="L38">
        <v>20778</v>
      </c>
    </row>
    <row r="39" spans="1:12" ht="12.75" customHeight="1">
      <c r="A39" t="s">
        <v>62</v>
      </c>
      <c r="B39" t="s">
        <v>46</v>
      </c>
      <c r="C39">
        <v>3000</v>
      </c>
      <c r="D39">
        <v>2000</v>
      </c>
      <c r="E39">
        <v>1</v>
      </c>
      <c r="F39">
        <v>2</v>
      </c>
      <c r="G39">
        <v>4</v>
      </c>
      <c r="H39">
        <v>8</v>
      </c>
      <c r="I39">
        <v>1.8</v>
      </c>
      <c r="J39" t="s">
        <v>61</v>
      </c>
      <c r="K39" t="s">
        <v>15</v>
      </c>
      <c r="L39">
        <v>90499</v>
      </c>
    </row>
    <row r="40" spans="1:12" ht="12.75" customHeight="1">
      <c r="A40" t="s">
        <v>63</v>
      </c>
      <c r="B40" t="s">
        <v>46</v>
      </c>
      <c r="C40">
        <v>800</v>
      </c>
      <c r="D40">
        <v>0</v>
      </c>
      <c r="E40">
        <v>1</v>
      </c>
      <c r="F40">
        <v>4</v>
      </c>
      <c r="G40">
        <v>6</v>
      </c>
      <c r="H40">
        <v>30</v>
      </c>
      <c r="I40">
        <v>2.4</v>
      </c>
      <c r="J40" t="s">
        <v>19</v>
      </c>
      <c r="K40" t="s">
        <v>22</v>
      </c>
      <c r="L40">
        <v>67239</v>
      </c>
    </row>
    <row r="41" spans="1:12" ht="12.75" customHeight="1">
      <c r="A41" t="s">
        <v>64</v>
      </c>
      <c r="B41" t="s">
        <v>46</v>
      </c>
      <c r="C41">
        <v>1850</v>
      </c>
      <c r="D41">
        <v>0</v>
      </c>
      <c r="E41">
        <v>1</v>
      </c>
      <c r="F41">
        <v>4</v>
      </c>
      <c r="G41">
        <v>6</v>
      </c>
      <c r="H41">
        <v>30</v>
      </c>
      <c r="I41">
        <v>2.4</v>
      </c>
      <c r="J41" t="s">
        <v>19</v>
      </c>
      <c r="K41" t="s">
        <v>22</v>
      </c>
      <c r="L41">
        <v>170415</v>
      </c>
    </row>
    <row r="42" spans="1:12" ht="12.75" customHeight="1">
      <c r="A42" t="s">
        <v>65</v>
      </c>
      <c r="B42" t="s">
        <v>66</v>
      </c>
      <c r="C42">
        <v>85</v>
      </c>
      <c r="D42">
        <v>0</v>
      </c>
      <c r="E42">
        <v>1</v>
      </c>
      <c r="F42">
        <v>1</v>
      </c>
      <c r="G42">
        <v>30</v>
      </c>
      <c r="H42">
        <v>400</v>
      </c>
      <c r="I42">
        <v>3.7</v>
      </c>
      <c r="J42" t="s">
        <v>14</v>
      </c>
      <c r="K42" t="s">
        <v>22</v>
      </c>
      <c r="L42">
        <v>33472</v>
      </c>
    </row>
    <row r="43" spans="1:12" ht="12.75" customHeight="1">
      <c r="A43" t="s">
        <v>67</v>
      </c>
      <c r="B43" t="s">
        <v>66</v>
      </c>
      <c r="C43">
        <v>215</v>
      </c>
      <c r="D43">
        <v>0</v>
      </c>
      <c r="E43">
        <v>1</v>
      </c>
      <c r="F43">
        <v>1</v>
      </c>
      <c r="G43">
        <v>30</v>
      </c>
      <c r="H43">
        <v>400</v>
      </c>
      <c r="I43">
        <v>3.7</v>
      </c>
      <c r="J43" t="s">
        <v>14</v>
      </c>
      <c r="K43" t="s">
        <v>22</v>
      </c>
      <c r="L43">
        <v>188820</v>
      </c>
    </row>
    <row r="44" spans="1:12" ht="12.75" customHeight="1">
      <c r="A44" t="s">
        <v>68</v>
      </c>
      <c r="B44" t="s">
        <v>18</v>
      </c>
      <c r="C44">
        <v>95</v>
      </c>
      <c r="D44">
        <v>0</v>
      </c>
      <c r="E44">
        <v>1</v>
      </c>
      <c r="F44">
        <v>1</v>
      </c>
      <c r="G44">
        <v>8</v>
      </c>
      <c r="H44">
        <v>25</v>
      </c>
      <c r="I44">
        <v>1.7</v>
      </c>
      <c r="J44" t="s">
        <v>19</v>
      </c>
      <c r="K44" t="s">
        <v>15</v>
      </c>
      <c r="L44">
        <v>0</v>
      </c>
    </row>
    <row r="45" spans="1:12" ht="12.75" customHeight="1">
      <c r="A45" t="s">
        <v>69</v>
      </c>
      <c r="B45" t="s">
        <v>18</v>
      </c>
      <c r="C45">
        <v>190</v>
      </c>
      <c r="D45">
        <v>0</v>
      </c>
      <c r="E45">
        <v>1</v>
      </c>
      <c r="F45">
        <v>1</v>
      </c>
      <c r="G45">
        <v>8</v>
      </c>
      <c r="H45">
        <v>35</v>
      </c>
      <c r="I45">
        <v>1.7</v>
      </c>
      <c r="J45" t="s">
        <v>19</v>
      </c>
      <c r="K45" t="s">
        <v>15</v>
      </c>
      <c r="L45">
        <v>29577</v>
      </c>
    </row>
    <row r="46" spans="1:12" ht="12.75" customHeight="1">
      <c r="A46" t="s">
        <v>70</v>
      </c>
      <c r="B46" t="s">
        <v>27</v>
      </c>
      <c r="C46">
        <v>60</v>
      </c>
      <c r="D46">
        <v>0</v>
      </c>
      <c r="E46">
        <v>1</v>
      </c>
      <c r="F46">
        <v>1</v>
      </c>
      <c r="G46">
        <v>16</v>
      </c>
      <c r="H46">
        <v>75</v>
      </c>
      <c r="I46">
        <v>2.2</v>
      </c>
      <c r="J46" t="s">
        <v>19</v>
      </c>
      <c r="K46" t="s">
        <v>22</v>
      </c>
      <c r="L46">
        <v>4000</v>
      </c>
    </row>
    <row r="47" spans="1:12" ht="12.75" customHeight="1">
      <c r="A47" t="s">
        <v>71</v>
      </c>
      <c r="B47" t="s">
        <v>27</v>
      </c>
      <c r="C47">
        <v>142</v>
      </c>
      <c r="D47">
        <v>0</v>
      </c>
      <c r="E47">
        <v>1</v>
      </c>
      <c r="F47">
        <v>1</v>
      </c>
      <c r="G47">
        <v>16</v>
      </c>
      <c r="H47">
        <v>75</v>
      </c>
      <c r="I47">
        <v>2.2</v>
      </c>
      <c r="J47" t="s">
        <v>19</v>
      </c>
      <c r="K47" t="s">
        <v>22</v>
      </c>
      <c r="L47">
        <v>21381</v>
      </c>
    </row>
    <row r="48" spans="1:12" ht="12.75" customHeight="1">
      <c r="A48" t="s">
        <v>72</v>
      </c>
      <c r="B48" t="s">
        <v>13</v>
      </c>
      <c r="C48">
        <v>70</v>
      </c>
      <c r="D48">
        <v>0</v>
      </c>
      <c r="E48">
        <v>6</v>
      </c>
      <c r="F48">
        <v>2</v>
      </c>
      <c r="G48">
        <v>10</v>
      </c>
      <c r="H48">
        <v>18</v>
      </c>
      <c r="I48">
        <v>2.4</v>
      </c>
      <c r="J48" t="s">
        <v>19</v>
      </c>
      <c r="K48" t="s">
        <v>15</v>
      </c>
      <c r="L48">
        <v>4754</v>
      </c>
    </row>
    <row r="49" spans="1:12" ht="12.75" customHeight="1">
      <c r="A49" t="s">
        <v>73</v>
      </c>
      <c r="B49" t="s">
        <v>13</v>
      </c>
      <c r="C49">
        <v>120</v>
      </c>
      <c r="D49">
        <v>0</v>
      </c>
      <c r="E49">
        <v>6</v>
      </c>
      <c r="F49">
        <v>2</v>
      </c>
      <c r="G49">
        <v>10</v>
      </c>
      <c r="H49">
        <v>24</v>
      </c>
      <c r="I49">
        <v>2.4</v>
      </c>
      <c r="J49" t="s">
        <v>19</v>
      </c>
      <c r="K49" t="s">
        <v>15</v>
      </c>
      <c r="L49">
        <v>29426</v>
      </c>
    </row>
    <row r="50" spans="1:12" ht="12.75" customHeight="1">
      <c r="A50" t="s">
        <v>74</v>
      </c>
      <c r="B50" t="s">
        <v>34</v>
      </c>
      <c r="C50">
        <v>120</v>
      </c>
      <c r="D50">
        <v>0</v>
      </c>
      <c r="E50">
        <v>1</v>
      </c>
      <c r="F50">
        <v>2</v>
      </c>
      <c r="G50">
        <v>7</v>
      </c>
      <c r="H50">
        <v>45</v>
      </c>
      <c r="I50">
        <v>2.6</v>
      </c>
      <c r="J50" t="s">
        <v>19</v>
      </c>
      <c r="K50" t="s">
        <v>22</v>
      </c>
      <c r="L50">
        <v>4000</v>
      </c>
    </row>
    <row r="51" spans="1:12" ht="12.75" customHeight="1">
      <c r="A51" t="s">
        <v>75</v>
      </c>
      <c r="B51" t="s">
        <v>34</v>
      </c>
      <c r="C51">
        <v>275</v>
      </c>
      <c r="D51">
        <v>0</v>
      </c>
      <c r="E51">
        <v>1</v>
      </c>
      <c r="F51">
        <v>2</v>
      </c>
      <c r="G51">
        <v>7</v>
      </c>
      <c r="H51">
        <v>45</v>
      </c>
      <c r="I51">
        <v>2.6</v>
      </c>
      <c r="J51" t="s">
        <v>19</v>
      </c>
      <c r="K51" t="s">
        <v>22</v>
      </c>
      <c r="L51">
        <v>20038</v>
      </c>
    </row>
    <row r="52" spans="1:12" ht="12.75" customHeight="1">
      <c r="A52" t="s">
        <v>76</v>
      </c>
      <c r="B52" t="s">
        <v>41</v>
      </c>
      <c r="C52">
        <v>150</v>
      </c>
      <c r="D52">
        <v>0</v>
      </c>
      <c r="E52">
        <v>1</v>
      </c>
      <c r="F52">
        <v>3</v>
      </c>
      <c r="G52">
        <v>7</v>
      </c>
      <c r="H52">
        <v>180</v>
      </c>
      <c r="I52">
        <v>4.1</v>
      </c>
      <c r="J52" t="s">
        <v>19</v>
      </c>
      <c r="K52" t="s">
        <v>22</v>
      </c>
      <c r="L52">
        <v>12000</v>
      </c>
    </row>
    <row r="53" spans="1:12" ht="12.75" customHeight="1">
      <c r="A53" t="s">
        <v>77</v>
      </c>
      <c r="B53" t="s">
        <v>41</v>
      </c>
      <c r="C53">
        <v>260</v>
      </c>
      <c r="D53">
        <v>0</v>
      </c>
      <c r="E53">
        <v>1</v>
      </c>
      <c r="F53">
        <v>3</v>
      </c>
      <c r="G53">
        <v>7</v>
      </c>
      <c r="H53">
        <v>180</v>
      </c>
      <c r="I53">
        <v>4.1</v>
      </c>
      <c r="J53" t="s">
        <v>19</v>
      </c>
      <c r="K53" t="s">
        <v>22</v>
      </c>
      <c r="L53">
        <v>56333</v>
      </c>
    </row>
    <row r="54" spans="1:12" ht="12.75" customHeight="1">
      <c r="A54" t="s">
        <v>78</v>
      </c>
      <c r="B54" t="s">
        <v>51</v>
      </c>
      <c r="C54">
        <v>800</v>
      </c>
      <c r="D54">
        <v>0</v>
      </c>
      <c r="E54">
        <v>1</v>
      </c>
      <c r="F54">
        <v>20</v>
      </c>
      <c r="G54">
        <v>4</v>
      </c>
      <c r="H54">
        <v>2</v>
      </c>
      <c r="I54">
        <v>2</v>
      </c>
      <c r="J54" t="s">
        <v>19</v>
      </c>
      <c r="K54" t="s">
        <v>15</v>
      </c>
      <c r="L54">
        <v>7201</v>
      </c>
    </row>
    <row r="55" spans="1:12" ht="12.75" customHeight="1">
      <c r="A55" t="s">
        <v>79</v>
      </c>
      <c r="B55" t="s">
        <v>51</v>
      </c>
      <c r="C55">
        <v>1600</v>
      </c>
      <c r="D55">
        <v>0</v>
      </c>
      <c r="E55">
        <v>1</v>
      </c>
      <c r="F55">
        <v>20</v>
      </c>
      <c r="G55">
        <v>4</v>
      </c>
      <c r="H55">
        <v>2</v>
      </c>
      <c r="I55">
        <v>2</v>
      </c>
      <c r="J55" t="s">
        <v>19</v>
      </c>
      <c r="K55" t="s">
        <v>15</v>
      </c>
      <c r="L55">
        <v>43311</v>
      </c>
    </row>
    <row r="56" spans="1:12" ht="12.75" customHeight="1">
      <c r="A56" t="s">
        <v>80</v>
      </c>
      <c r="B56" t="s">
        <v>51</v>
      </c>
      <c r="C56">
        <v>220</v>
      </c>
      <c r="D56">
        <v>0</v>
      </c>
      <c r="E56">
        <v>1</v>
      </c>
      <c r="F56">
        <v>8</v>
      </c>
      <c r="G56">
        <v>6</v>
      </c>
      <c r="H56">
        <v>25</v>
      </c>
      <c r="I56">
        <v>4</v>
      </c>
      <c r="J56" t="s">
        <v>19</v>
      </c>
      <c r="K56" t="s">
        <v>15</v>
      </c>
      <c r="L56">
        <v>10617</v>
      </c>
    </row>
    <row r="57" spans="1:12" ht="12.75" customHeight="1">
      <c r="A57" t="s">
        <v>81</v>
      </c>
      <c r="B57" t="s">
        <v>51</v>
      </c>
      <c r="C57">
        <v>650</v>
      </c>
      <c r="D57">
        <v>0</v>
      </c>
      <c r="E57">
        <v>1</v>
      </c>
      <c r="F57">
        <v>8</v>
      </c>
      <c r="G57">
        <v>6</v>
      </c>
      <c r="H57">
        <v>25</v>
      </c>
      <c r="I57">
        <v>4</v>
      </c>
      <c r="J57" t="s">
        <v>19</v>
      </c>
      <c r="K57" t="s">
        <v>15</v>
      </c>
      <c r="L57">
        <v>45734</v>
      </c>
    </row>
    <row r="58" spans="1:12" ht="12.75" customHeight="1">
      <c r="A58" t="s">
        <v>82</v>
      </c>
      <c r="B58" t="s">
        <v>51</v>
      </c>
      <c r="C58">
        <v>1050</v>
      </c>
      <c r="D58">
        <v>300</v>
      </c>
      <c r="E58">
        <v>1</v>
      </c>
      <c r="F58">
        <v>10</v>
      </c>
      <c r="G58">
        <v>3</v>
      </c>
      <c r="H58">
        <v>12</v>
      </c>
      <c r="I58">
        <v>3.2</v>
      </c>
      <c r="J58" t="s">
        <v>56</v>
      </c>
      <c r="K58" t="s">
        <v>22</v>
      </c>
      <c r="L58">
        <v>40478</v>
      </c>
    </row>
    <row r="59" spans="1:12" ht="12.75" customHeight="1">
      <c r="A59" t="s">
        <v>83</v>
      </c>
      <c r="B59" t="s">
        <v>51</v>
      </c>
      <c r="C59">
        <v>2000</v>
      </c>
      <c r="D59">
        <v>300</v>
      </c>
      <c r="E59">
        <v>1</v>
      </c>
      <c r="F59">
        <v>10</v>
      </c>
      <c r="G59">
        <v>3</v>
      </c>
      <c r="H59">
        <v>12</v>
      </c>
      <c r="I59">
        <v>3.2</v>
      </c>
      <c r="J59" t="s">
        <v>56</v>
      </c>
      <c r="K59" t="s">
        <v>22</v>
      </c>
      <c r="L59">
        <v>55243</v>
      </c>
    </row>
    <row r="60" spans="1:12" ht="12.75" customHeight="1">
      <c r="A60" t="s">
        <v>84</v>
      </c>
      <c r="B60" t="s">
        <v>34</v>
      </c>
      <c r="C60">
        <v>120</v>
      </c>
      <c r="D60">
        <v>0</v>
      </c>
      <c r="E60">
        <v>2</v>
      </c>
      <c r="F60">
        <v>2</v>
      </c>
      <c r="G60">
        <v>12</v>
      </c>
      <c r="H60">
        <v>220</v>
      </c>
      <c r="I60">
        <v>2.1</v>
      </c>
      <c r="J60" t="s">
        <v>14</v>
      </c>
      <c r="K60" t="s">
        <v>22</v>
      </c>
      <c r="L60">
        <v>47460</v>
      </c>
    </row>
    <row r="61" spans="1:12" ht="12.75" customHeight="1">
      <c r="A61" t="s">
        <v>85</v>
      </c>
      <c r="B61" t="s">
        <v>34</v>
      </c>
      <c r="C61">
        <v>210</v>
      </c>
      <c r="D61">
        <v>0</v>
      </c>
      <c r="E61">
        <v>2</v>
      </c>
      <c r="F61">
        <v>2</v>
      </c>
      <c r="G61">
        <v>12</v>
      </c>
      <c r="H61">
        <v>220</v>
      </c>
      <c r="I61">
        <v>2.1</v>
      </c>
      <c r="J61" t="s">
        <v>14</v>
      </c>
      <c r="K61" t="s">
        <v>22</v>
      </c>
      <c r="L61">
        <v>134241</v>
      </c>
    </row>
    <row r="62" spans="1:12" ht="12.75" customHeight="1">
      <c r="A62" t="s">
        <v>86</v>
      </c>
      <c r="B62" t="s">
        <v>18</v>
      </c>
      <c r="C62">
        <v>60</v>
      </c>
      <c r="D62">
        <v>0</v>
      </c>
      <c r="E62">
        <v>12</v>
      </c>
      <c r="F62">
        <v>2</v>
      </c>
      <c r="G62">
        <v>8</v>
      </c>
      <c r="H62">
        <v>2</v>
      </c>
      <c r="I62">
        <v>1.6</v>
      </c>
      <c r="J62" t="s">
        <v>19</v>
      </c>
      <c r="K62" t="s">
        <v>15</v>
      </c>
      <c r="L62">
        <v>0</v>
      </c>
    </row>
    <row r="63" spans="1:12" ht="12.75" customHeight="1">
      <c r="A63" t="s">
        <v>87</v>
      </c>
      <c r="B63" t="s">
        <v>18</v>
      </c>
      <c r="C63">
        <v>120</v>
      </c>
      <c r="D63">
        <v>0</v>
      </c>
      <c r="E63">
        <v>12</v>
      </c>
      <c r="F63">
        <v>2</v>
      </c>
      <c r="G63">
        <v>8</v>
      </c>
      <c r="H63">
        <v>2</v>
      </c>
      <c r="I63">
        <v>1.6</v>
      </c>
      <c r="J63" t="s">
        <v>19</v>
      </c>
      <c r="K63" t="s">
        <v>15</v>
      </c>
      <c r="L63">
        <v>40696</v>
      </c>
    </row>
    <row r="64" spans="1:12" ht="12.75" customHeight="1">
      <c r="A64" t="s">
        <v>88</v>
      </c>
      <c r="B64" t="s">
        <v>27</v>
      </c>
      <c r="C64">
        <v>70</v>
      </c>
      <c r="D64">
        <v>0</v>
      </c>
      <c r="E64">
        <v>1</v>
      </c>
      <c r="F64">
        <v>1</v>
      </c>
      <c r="G64">
        <v>18</v>
      </c>
      <c r="H64">
        <v>55</v>
      </c>
      <c r="I64">
        <v>2.4</v>
      </c>
      <c r="J64" t="s">
        <v>19</v>
      </c>
      <c r="K64" t="s">
        <v>22</v>
      </c>
      <c r="L64">
        <v>6425</v>
      </c>
    </row>
    <row r="65" spans="1:12" ht="12.75" customHeight="1">
      <c r="A65" t="s">
        <v>89</v>
      </c>
      <c r="B65" t="s">
        <v>27</v>
      </c>
      <c r="C65">
        <v>160</v>
      </c>
      <c r="D65">
        <v>0</v>
      </c>
      <c r="E65">
        <v>1</v>
      </c>
      <c r="F65">
        <v>1</v>
      </c>
      <c r="G65">
        <v>18</v>
      </c>
      <c r="H65">
        <v>55</v>
      </c>
      <c r="I65">
        <v>2.4</v>
      </c>
      <c r="J65" t="s">
        <v>19</v>
      </c>
      <c r="K65" t="s">
        <v>22</v>
      </c>
      <c r="L65">
        <v>40160</v>
      </c>
    </row>
    <row r="66" spans="1:12" ht="12.75" customHeight="1">
      <c r="A66" t="s">
        <v>90</v>
      </c>
      <c r="B66" t="s">
        <v>18</v>
      </c>
      <c r="C66">
        <v>60</v>
      </c>
      <c r="D66">
        <v>300</v>
      </c>
      <c r="E66">
        <v>1</v>
      </c>
      <c r="F66">
        <v>3</v>
      </c>
      <c r="G66">
        <v>8</v>
      </c>
      <c r="H66">
        <v>22</v>
      </c>
      <c r="I66">
        <v>2.2</v>
      </c>
      <c r="J66" t="s">
        <v>91</v>
      </c>
      <c r="K66" t="s">
        <v>15</v>
      </c>
      <c r="L66">
        <v>10040</v>
      </c>
    </row>
    <row r="67" spans="1:12" ht="12.75" customHeight="1">
      <c r="A67" t="s">
        <v>92</v>
      </c>
      <c r="B67" t="s">
        <v>18</v>
      </c>
      <c r="C67">
        <v>120</v>
      </c>
      <c r="D67">
        <v>550</v>
      </c>
      <c r="E67">
        <v>1</v>
      </c>
      <c r="F67">
        <v>3</v>
      </c>
      <c r="G67">
        <v>8</v>
      </c>
      <c r="H67">
        <v>26</v>
      </c>
      <c r="I67">
        <v>2.2</v>
      </c>
      <c r="J67" t="s">
        <v>91</v>
      </c>
      <c r="K67" t="s">
        <v>15</v>
      </c>
      <c r="L67">
        <v>90362</v>
      </c>
    </row>
    <row r="68" spans="1:12" ht="12.75" customHeight="1">
      <c r="A68" t="s">
        <v>93</v>
      </c>
      <c r="B68" t="s">
        <v>41</v>
      </c>
      <c r="C68">
        <v>280</v>
      </c>
      <c r="D68">
        <v>0</v>
      </c>
      <c r="E68">
        <v>1</v>
      </c>
      <c r="F68">
        <v>3</v>
      </c>
      <c r="G68">
        <v>13</v>
      </c>
      <c r="H68">
        <v>300</v>
      </c>
      <c r="I68">
        <v>5</v>
      </c>
      <c r="J68" t="s">
        <v>19</v>
      </c>
      <c r="K68" t="s">
        <v>22</v>
      </c>
      <c r="L68">
        <v>45977</v>
      </c>
    </row>
    <row r="69" spans="1:12" ht="12.75" customHeight="1">
      <c r="A69" t="s">
        <v>94</v>
      </c>
      <c r="B69" t="s">
        <v>41</v>
      </c>
      <c r="C69">
        <v>550</v>
      </c>
      <c r="D69">
        <v>0</v>
      </c>
      <c r="E69">
        <v>1</v>
      </c>
      <c r="F69">
        <v>3</v>
      </c>
      <c r="G69">
        <v>13</v>
      </c>
      <c r="H69">
        <v>300</v>
      </c>
      <c r="I69">
        <v>5</v>
      </c>
      <c r="J69" t="s">
        <v>19</v>
      </c>
      <c r="K69" t="s">
        <v>22</v>
      </c>
      <c r="L69">
        <v>189776</v>
      </c>
    </row>
    <row r="70" spans="1:12" ht="12.75" customHeight="1">
      <c r="A70" t="s">
        <v>95</v>
      </c>
      <c r="B70" t="s">
        <v>34</v>
      </c>
      <c r="C70">
        <v>190</v>
      </c>
      <c r="D70">
        <v>0</v>
      </c>
      <c r="E70">
        <v>3</v>
      </c>
      <c r="F70">
        <v>2</v>
      </c>
      <c r="G70">
        <v>4</v>
      </c>
      <c r="H70">
        <v>24</v>
      </c>
      <c r="I70">
        <v>2.4</v>
      </c>
      <c r="J70" t="s">
        <v>19</v>
      </c>
      <c r="K70" t="s">
        <v>15</v>
      </c>
      <c r="L70">
        <v>10206</v>
      </c>
    </row>
    <row r="71" spans="1:12" ht="12.75" customHeight="1">
      <c r="A71" t="s">
        <v>96</v>
      </c>
      <c r="B71" t="s">
        <v>34</v>
      </c>
      <c r="C71">
        <v>400</v>
      </c>
      <c r="D71">
        <v>0</v>
      </c>
      <c r="E71">
        <v>3</v>
      </c>
      <c r="F71">
        <v>2</v>
      </c>
      <c r="G71">
        <v>4</v>
      </c>
      <c r="H71">
        <v>24</v>
      </c>
      <c r="I71">
        <v>2.4</v>
      </c>
      <c r="J71" t="s">
        <v>19</v>
      </c>
      <c r="K71" t="s">
        <v>15</v>
      </c>
      <c r="L71">
        <v>53990</v>
      </c>
    </row>
    <row r="72" spans="1:12" ht="12.75" customHeight="1">
      <c r="A72" t="s">
        <v>97</v>
      </c>
      <c r="B72" t="s">
        <v>18</v>
      </c>
      <c r="C72">
        <v>110</v>
      </c>
      <c r="D72">
        <v>0</v>
      </c>
      <c r="E72">
        <v>1</v>
      </c>
      <c r="F72">
        <v>1</v>
      </c>
      <c r="G72">
        <v>9</v>
      </c>
      <c r="H72">
        <v>60</v>
      </c>
      <c r="I72">
        <v>2.5</v>
      </c>
      <c r="J72" t="s">
        <v>19</v>
      </c>
      <c r="K72" t="s">
        <v>22</v>
      </c>
      <c r="L72">
        <v>7594</v>
      </c>
    </row>
    <row r="73" spans="1:12" ht="12.75" customHeight="1">
      <c r="A73" t="s">
        <v>98</v>
      </c>
      <c r="B73" t="s">
        <v>18</v>
      </c>
      <c r="C73">
        <v>240</v>
      </c>
      <c r="D73">
        <v>0</v>
      </c>
      <c r="E73">
        <v>1</v>
      </c>
      <c r="F73">
        <v>1</v>
      </c>
      <c r="G73">
        <v>9</v>
      </c>
      <c r="H73">
        <v>60</v>
      </c>
      <c r="I73">
        <v>2.5</v>
      </c>
      <c r="J73" t="s">
        <v>19</v>
      </c>
      <c r="K73" t="s">
        <v>22</v>
      </c>
      <c r="L73">
        <v>31771</v>
      </c>
    </row>
    <row r="74" spans="1:12" ht="12.75" customHeight="1">
      <c r="A74" t="s">
        <v>99</v>
      </c>
      <c r="B74" t="s">
        <v>34</v>
      </c>
      <c r="C74">
        <v>210</v>
      </c>
      <c r="D74">
        <v>0</v>
      </c>
      <c r="E74">
        <v>1</v>
      </c>
      <c r="F74">
        <v>2</v>
      </c>
      <c r="G74">
        <v>8</v>
      </c>
      <c r="H74">
        <v>50</v>
      </c>
      <c r="I74">
        <v>2.3</v>
      </c>
      <c r="J74" t="s">
        <v>19</v>
      </c>
      <c r="K74" t="s">
        <v>15</v>
      </c>
      <c r="L74">
        <v>4000</v>
      </c>
    </row>
    <row r="75" spans="1:12" ht="12.75" customHeight="1">
      <c r="A75" t="s">
        <v>100</v>
      </c>
      <c r="B75" t="s">
        <v>34</v>
      </c>
      <c r="C75">
        <v>450</v>
      </c>
      <c r="D75">
        <v>0</v>
      </c>
      <c r="E75">
        <v>1</v>
      </c>
      <c r="F75">
        <v>2</v>
      </c>
      <c r="G75">
        <v>8</v>
      </c>
      <c r="H75">
        <v>50</v>
      </c>
      <c r="I75">
        <v>2.3</v>
      </c>
      <c r="J75" t="s">
        <v>19</v>
      </c>
      <c r="K75" t="s">
        <v>15</v>
      </c>
      <c r="L75">
        <v>24488</v>
      </c>
    </row>
    <row r="76" spans="1:12" ht="12.75" customHeight="1">
      <c r="A76" t="s">
        <v>101</v>
      </c>
      <c r="B76" t="s">
        <v>34</v>
      </c>
      <c r="C76">
        <v>150</v>
      </c>
      <c r="D76">
        <v>0</v>
      </c>
      <c r="E76">
        <v>1</v>
      </c>
      <c r="F76">
        <v>2</v>
      </c>
      <c r="G76">
        <v>6</v>
      </c>
      <c r="H76">
        <v>50</v>
      </c>
      <c r="I76">
        <v>2.3</v>
      </c>
      <c r="J76" t="s">
        <v>19</v>
      </c>
      <c r="K76" t="s">
        <v>22</v>
      </c>
      <c r="L76">
        <v>4000</v>
      </c>
    </row>
    <row r="77" spans="1:12" ht="12.75" customHeight="1">
      <c r="A77" t="s">
        <v>102</v>
      </c>
      <c r="B77" t="s">
        <v>34</v>
      </c>
      <c r="C77">
        <v>270</v>
      </c>
      <c r="D77">
        <v>0</v>
      </c>
      <c r="E77">
        <v>1</v>
      </c>
      <c r="F77">
        <v>3</v>
      </c>
      <c r="G77">
        <v>6</v>
      </c>
      <c r="H77">
        <v>50</v>
      </c>
      <c r="I77">
        <v>2.3</v>
      </c>
      <c r="J77" t="s">
        <v>19</v>
      </c>
      <c r="K77" t="s">
        <v>22</v>
      </c>
      <c r="L77">
        <v>24422</v>
      </c>
    </row>
    <row r="78" spans="1:12" ht="12.75" customHeight="1">
      <c r="A78" t="s">
        <v>103</v>
      </c>
      <c r="B78" t="s">
        <v>34</v>
      </c>
      <c r="C78">
        <v>325</v>
      </c>
      <c r="D78">
        <v>250</v>
      </c>
      <c r="E78">
        <v>1</v>
      </c>
      <c r="F78">
        <v>2</v>
      </c>
      <c r="G78">
        <v>10</v>
      </c>
      <c r="H78">
        <v>30</v>
      </c>
      <c r="I78">
        <v>2.3</v>
      </c>
      <c r="J78" t="s">
        <v>61</v>
      </c>
      <c r="K78" t="s">
        <v>15</v>
      </c>
      <c r="L78">
        <v>5965</v>
      </c>
    </row>
    <row r="79" spans="1:12" ht="12.75" customHeight="1">
      <c r="A79" t="s">
        <v>104</v>
      </c>
      <c r="B79" t="s">
        <v>34</v>
      </c>
      <c r="C79">
        <v>650</v>
      </c>
      <c r="D79">
        <v>350</v>
      </c>
      <c r="E79">
        <v>1</v>
      </c>
      <c r="F79">
        <v>2</v>
      </c>
      <c r="G79">
        <v>10</v>
      </c>
      <c r="H79">
        <v>30</v>
      </c>
      <c r="I79">
        <v>2.3</v>
      </c>
      <c r="J79" t="s">
        <v>61</v>
      </c>
      <c r="K79" t="s">
        <v>15</v>
      </c>
      <c r="L79">
        <v>38442</v>
      </c>
    </row>
    <row r="80" spans="1:12" ht="12.75" customHeight="1">
      <c r="A80" t="s">
        <v>105</v>
      </c>
      <c r="B80" t="s">
        <v>13</v>
      </c>
      <c r="C80">
        <v>130</v>
      </c>
      <c r="D80">
        <v>80</v>
      </c>
      <c r="E80">
        <v>8</v>
      </c>
      <c r="F80">
        <v>2</v>
      </c>
      <c r="G80">
        <v>1</v>
      </c>
      <c r="H80">
        <v>10</v>
      </c>
      <c r="I80">
        <v>2</v>
      </c>
      <c r="J80" t="s">
        <v>61</v>
      </c>
      <c r="K80" t="s">
        <v>15</v>
      </c>
      <c r="L80">
        <v>4000</v>
      </c>
    </row>
    <row r="81" spans="1:12" ht="12.75" customHeight="1">
      <c r="A81" t="s">
        <v>106</v>
      </c>
      <c r="B81" t="s">
        <v>13</v>
      </c>
      <c r="C81">
        <v>320</v>
      </c>
      <c r="D81">
        <v>160</v>
      </c>
      <c r="E81">
        <v>8</v>
      </c>
      <c r="F81">
        <v>2</v>
      </c>
      <c r="G81">
        <v>1</v>
      </c>
      <c r="H81">
        <v>10</v>
      </c>
      <c r="I81">
        <v>2</v>
      </c>
      <c r="J81" t="s">
        <v>61</v>
      </c>
      <c r="K81" t="s">
        <v>15</v>
      </c>
      <c r="L81">
        <v>24837</v>
      </c>
    </row>
    <row r="82" spans="1:12" ht="12.75" customHeight="1">
      <c r="A82" t="s">
        <v>107</v>
      </c>
      <c r="B82" t="s">
        <v>18</v>
      </c>
      <c r="C82">
        <v>155</v>
      </c>
      <c r="D82">
        <v>0</v>
      </c>
      <c r="E82">
        <v>1</v>
      </c>
      <c r="F82">
        <v>1</v>
      </c>
      <c r="G82">
        <v>8</v>
      </c>
      <c r="H82">
        <v>20</v>
      </c>
      <c r="I82">
        <v>1.8</v>
      </c>
      <c r="J82" t="s">
        <v>19</v>
      </c>
      <c r="K82" t="s">
        <v>15</v>
      </c>
      <c r="L82">
        <v>4331</v>
      </c>
    </row>
    <row r="83" spans="1:12" ht="12.75" customHeight="1">
      <c r="A83" t="s">
        <v>108</v>
      </c>
      <c r="B83" t="s">
        <v>18</v>
      </c>
      <c r="C83">
        <v>285</v>
      </c>
      <c r="D83">
        <v>0</v>
      </c>
      <c r="E83">
        <v>1</v>
      </c>
      <c r="F83">
        <v>1</v>
      </c>
      <c r="G83">
        <v>8</v>
      </c>
      <c r="H83">
        <v>30</v>
      </c>
      <c r="I83">
        <v>1.8</v>
      </c>
      <c r="J83" t="s">
        <v>19</v>
      </c>
      <c r="K83" t="s">
        <v>15</v>
      </c>
      <c r="L83">
        <v>54426</v>
      </c>
    </row>
    <row r="84" spans="1:12" ht="12.75" customHeight="1">
      <c r="A84" t="s">
        <v>109</v>
      </c>
      <c r="B84" t="s">
        <v>41</v>
      </c>
      <c r="C84">
        <v>200</v>
      </c>
      <c r="D84">
        <v>0</v>
      </c>
      <c r="E84">
        <v>1</v>
      </c>
      <c r="F84">
        <v>3</v>
      </c>
      <c r="G84">
        <v>8</v>
      </c>
      <c r="H84">
        <v>160</v>
      </c>
      <c r="I84">
        <v>3.5</v>
      </c>
      <c r="J84" t="s">
        <v>19</v>
      </c>
      <c r="K84" t="s">
        <v>22</v>
      </c>
      <c r="L84">
        <v>22413</v>
      </c>
    </row>
    <row r="85" spans="1:12" ht="12.75" customHeight="1">
      <c r="A85" t="s">
        <v>110</v>
      </c>
      <c r="B85" t="s">
        <v>41</v>
      </c>
      <c r="C85">
        <v>385</v>
      </c>
      <c r="D85">
        <v>0</v>
      </c>
      <c r="E85">
        <v>1</v>
      </c>
      <c r="F85">
        <v>3</v>
      </c>
      <c r="G85">
        <v>8</v>
      </c>
      <c r="H85">
        <v>160</v>
      </c>
      <c r="I85">
        <v>3.5</v>
      </c>
      <c r="J85" t="s">
        <v>19</v>
      </c>
      <c r="K85" t="s">
        <v>22</v>
      </c>
      <c r="L85">
        <v>65333</v>
      </c>
    </row>
    <row r="86" spans="1:12" ht="12.75" customHeight="1">
      <c r="A86" t="s">
        <v>111</v>
      </c>
      <c r="B86" t="s">
        <v>41</v>
      </c>
      <c r="C86">
        <v>210</v>
      </c>
      <c r="D86">
        <v>0</v>
      </c>
      <c r="E86">
        <v>1</v>
      </c>
      <c r="F86">
        <v>3</v>
      </c>
      <c r="G86">
        <v>8</v>
      </c>
      <c r="H86">
        <v>120</v>
      </c>
      <c r="I86">
        <v>3.4</v>
      </c>
      <c r="J86" t="s">
        <v>19</v>
      </c>
      <c r="K86" t="s">
        <v>22</v>
      </c>
      <c r="L86">
        <v>26038</v>
      </c>
    </row>
    <row r="87" spans="1:12" ht="12.75" customHeight="1">
      <c r="A87" t="s">
        <v>112</v>
      </c>
      <c r="B87" t="s">
        <v>41</v>
      </c>
      <c r="C87">
        <v>295</v>
      </c>
      <c r="D87">
        <v>0</v>
      </c>
      <c r="E87">
        <v>1</v>
      </c>
      <c r="F87">
        <v>3</v>
      </c>
      <c r="G87">
        <v>8</v>
      </c>
      <c r="H87">
        <v>120</v>
      </c>
      <c r="I87">
        <v>3.4</v>
      </c>
      <c r="J87" t="s">
        <v>19</v>
      </c>
      <c r="K87" t="s">
        <v>22</v>
      </c>
      <c r="L87">
        <v>49986</v>
      </c>
    </row>
    <row r="88" spans="1:12" ht="12.75" customHeight="1">
      <c r="A88" t="s">
        <v>113</v>
      </c>
      <c r="B88" t="s">
        <v>46</v>
      </c>
      <c r="C88">
        <v>750</v>
      </c>
      <c r="D88">
        <v>0</v>
      </c>
      <c r="E88">
        <v>1</v>
      </c>
      <c r="F88">
        <v>4</v>
      </c>
      <c r="G88">
        <v>2</v>
      </c>
      <c r="H88">
        <v>5</v>
      </c>
      <c r="I88">
        <v>2.5</v>
      </c>
      <c r="J88" t="s">
        <v>19</v>
      </c>
      <c r="K88" t="s">
        <v>15</v>
      </c>
      <c r="L88">
        <v>4824</v>
      </c>
    </row>
    <row r="89" spans="1:12" ht="12.75" customHeight="1">
      <c r="A89" t="s">
        <v>114</v>
      </c>
      <c r="B89" t="s">
        <v>46</v>
      </c>
      <c r="C89">
        <v>1500</v>
      </c>
      <c r="D89">
        <v>0</v>
      </c>
      <c r="E89">
        <v>1</v>
      </c>
      <c r="F89">
        <v>6</v>
      </c>
      <c r="G89">
        <v>2</v>
      </c>
      <c r="H89">
        <v>10</v>
      </c>
      <c r="I89">
        <v>2.5</v>
      </c>
      <c r="J89" t="s">
        <v>19</v>
      </c>
      <c r="K89" t="s">
        <v>15</v>
      </c>
      <c r="L89">
        <v>30151</v>
      </c>
    </row>
    <row r="90" spans="1:12" ht="12.75" customHeight="1">
      <c r="A90" t="s">
        <v>115</v>
      </c>
      <c r="B90" t="s">
        <v>27</v>
      </c>
      <c r="C90">
        <v>70</v>
      </c>
      <c r="D90">
        <v>0</v>
      </c>
      <c r="E90">
        <v>1</v>
      </c>
      <c r="F90">
        <v>1</v>
      </c>
      <c r="G90">
        <v>9</v>
      </c>
      <c r="H90">
        <v>60</v>
      </c>
      <c r="I90">
        <v>2</v>
      </c>
      <c r="J90" t="s">
        <v>19</v>
      </c>
      <c r="K90" t="s">
        <v>22</v>
      </c>
      <c r="L90">
        <v>4000</v>
      </c>
    </row>
    <row r="91" spans="1:12" ht="12.75" customHeight="1">
      <c r="A91" t="s">
        <v>116</v>
      </c>
      <c r="B91" t="s">
        <v>27</v>
      </c>
      <c r="C91">
        <v>190</v>
      </c>
      <c r="D91">
        <v>0</v>
      </c>
      <c r="E91">
        <v>1</v>
      </c>
      <c r="F91">
        <v>2</v>
      </c>
      <c r="G91">
        <v>9</v>
      </c>
      <c r="H91">
        <v>60</v>
      </c>
      <c r="I91">
        <v>2</v>
      </c>
      <c r="J91" t="s">
        <v>19</v>
      </c>
      <c r="K91" t="s">
        <v>22</v>
      </c>
      <c r="L91">
        <v>13590</v>
      </c>
    </row>
    <row r="92" spans="1:12" ht="12.75" customHeight="1">
      <c r="A92" t="s">
        <v>117</v>
      </c>
      <c r="B92" t="s">
        <v>41</v>
      </c>
      <c r="C92">
        <v>340</v>
      </c>
      <c r="D92">
        <v>300</v>
      </c>
      <c r="E92">
        <v>1</v>
      </c>
      <c r="F92">
        <v>2</v>
      </c>
      <c r="G92">
        <v>8</v>
      </c>
      <c r="H92">
        <v>120</v>
      </c>
      <c r="I92">
        <v>4.2</v>
      </c>
      <c r="J92" t="s">
        <v>56</v>
      </c>
      <c r="K92" t="s">
        <v>22</v>
      </c>
      <c r="L92">
        <v>36073</v>
      </c>
    </row>
    <row r="93" spans="1:12" ht="12.75" customHeight="1">
      <c r="A93" t="s">
        <v>118</v>
      </c>
      <c r="B93" t="s">
        <v>41</v>
      </c>
      <c r="C93">
        <v>550</v>
      </c>
      <c r="D93">
        <v>500</v>
      </c>
      <c r="E93">
        <v>1</v>
      </c>
      <c r="F93">
        <v>2</v>
      </c>
      <c r="G93">
        <v>8</v>
      </c>
      <c r="H93">
        <v>120</v>
      </c>
      <c r="I93">
        <v>4.2</v>
      </c>
      <c r="J93" t="s">
        <v>56</v>
      </c>
      <c r="K93" t="s">
        <v>22</v>
      </c>
      <c r="L93">
        <v>101915</v>
      </c>
    </row>
    <row r="94" spans="1:12" ht="12.75" customHeight="1">
      <c r="A94" t="s">
        <v>119</v>
      </c>
      <c r="B94" t="s">
        <v>27</v>
      </c>
      <c r="C94">
        <v>150</v>
      </c>
      <c r="D94">
        <v>170</v>
      </c>
      <c r="E94">
        <v>1</v>
      </c>
      <c r="F94">
        <v>1</v>
      </c>
      <c r="G94">
        <v>8</v>
      </c>
      <c r="H94">
        <v>45</v>
      </c>
      <c r="I94">
        <v>2</v>
      </c>
      <c r="J94" t="s">
        <v>61</v>
      </c>
      <c r="K94" t="s">
        <v>22</v>
      </c>
      <c r="L94">
        <v>4630</v>
      </c>
    </row>
    <row r="95" spans="1:12" ht="12.75" customHeight="1">
      <c r="A95" t="s">
        <v>120</v>
      </c>
      <c r="B95" t="s">
        <v>27</v>
      </c>
      <c r="C95">
        <v>300</v>
      </c>
      <c r="D95">
        <v>300</v>
      </c>
      <c r="E95">
        <v>1</v>
      </c>
      <c r="F95">
        <v>1</v>
      </c>
      <c r="G95">
        <v>8</v>
      </c>
      <c r="H95">
        <v>45</v>
      </c>
      <c r="I95">
        <v>2</v>
      </c>
      <c r="J95" t="s">
        <v>61</v>
      </c>
      <c r="K95" t="s">
        <v>22</v>
      </c>
      <c r="L95">
        <v>32690</v>
      </c>
    </row>
    <row r="96" spans="1:12" ht="12.75" customHeight="1">
      <c r="A96" t="s">
        <v>121</v>
      </c>
      <c r="B96" t="s">
        <v>18</v>
      </c>
      <c r="C96">
        <v>250</v>
      </c>
      <c r="D96">
        <v>0</v>
      </c>
      <c r="E96">
        <v>1</v>
      </c>
      <c r="F96">
        <v>4</v>
      </c>
      <c r="G96">
        <v>8</v>
      </c>
      <c r="H96">
        <v>16</v>
      </c>
      <c r="I96">
        <v>1.8</v>
      </c>
      <c r="J96" t="s">
        <v>19</v>
      </c>
      <c r="K96" t="s">
        <v>15</v>
      </c>
      <c r="L96">
        <v>44182</v>
      </c>
    </row>
    <row r="97" spans="1:12" ht="12.75" customHeight="1">
      <c r="A97" t="s">
        <v>122</v>
      </c>
      <c r="B97" t="s">
        <v>18</v>
      </c>
      <c r="C97">
        <v>450</v>
      </c>
      <c r="D97">
        <v>0</v>
      </c>
      <c r="E97">
        <v>1</v>
      </c>
      <c r="F97">
        <v>4</v>
      </c>
      <c r="G97">
        <v>8</v>
      </c>
      <c r="H97">
        <v>22</v>
      </c>
      <c r="I97">
        <v>1.8</v>
      </c>
      <c r="J97" t="s">
        <v>19</v>
      </c>
      <c r="K97" t="s">
        <v>15</v>
      </c>
      <c r="L97">
        <v>124972</v>
      </c>
    </row>
    <row r="98" spans="1:12" ht="12.75" customHeight="1">
      <c r="A98" t="s">
        <v>123</v>
      </c>
      <c r="B98" t="s">
        <v>27</v>
      </c>
      <c r="C98">
        <v>250</v>
      </c>
      <c r="D98">
        <v>0</v>
      </c>
      <c r="E98">
        <v>1</v>
      </c>
      <c r="F98">
        <v>4</v>
      </c>
      <c r="G98">
        <v>8</v>
      </c>
      <c r="H98">
        <v>30</v>
      </c>
      <c r="I98">
        <v>2.5</v>
      </c>
      <c r="J98" t="s">
        <v>19</v>
      </c>
      <c r="K98" t="s">
        <v>22</v>
      </c>
      <c r="L98">
        <v>53991</v>
      </c>
    </row>
    <row r="99" spans="1:12" ht="12.75" customHeight="1">
      <c r="A99" t="s">
        <v>124</v>
      </c>
      <c r="B99" t="s">
        <v>27</v>
      </c>
      <c r="C99">
        <v>350</v>
      </c>
      <c r="D99">
        <v>0</v>
      </c>
      <c r="E99">
        <v>1</v>
      </c>
      <c r="F99">
        <v>4</v>
      </c>
      <c r="G99">
        <v>8</v>
      </c>
      <c r="H99">
        <v>30</v>
      </c>
      <c r="I99">
        <v>2.5</v>
      </c>
      <c r="J99" t="s">
        <v>19</v>
      </c>
      <c r="K99" t="s">
        <v>22</v>
      </c>
      <c r="L99">
        <v>63991</v>
      </c>
    </row>
    <row r="100" spans="1:12" ht="12.75" customHeight="1">
      <c r="A100" t="s">
        <v>125</v>
      </c>
      <c r="B100" t="s">
        <v>27</v>
      </c>
      <c r="C100">
        <v>125</v>
      </c>
      <c r="D100">
        <v>0</v>
      </c>
      <c r="E100">
        <v>1</v>
      </c>
      <c r="F100">
        <v>2</v>
      </c>
      <c r="G100">
        <v>20</v>
      </c>
      <c r="H100">
        <v>100</v>
      </c>
      <c r="I100">
        <v>2.5</v>
      </c>
      <c r="J100" t="s">
        <v>19</v>
      </c>
      <c r="K100" t="s">
        <v>22</v>
      </c>
      <c r="L100">
        <v>41821</v>
      </c>
    </row>
    <row r="101" spans="1:12" ht="12.75" customHeight="1">
      <c r="A101" t="s">
        <v>126</v>
      </c>
      <c r="B101" t="s">
        <v>27</v>
      </c>
      <c r="C101">
        <v>215</v>
      </c>
      <c r="D101">
        <v>0</v>
      </c>
      <c r="E101">
        <v>1</v>
      </c>
      <c r="F101">
        <v>2</v>
      </c>
      <c r="G101">
        <v>20</v>
      </c>
      <c r="H101">
        <v>100</v>
      </c>
      <c r="I101">
        <v>2.5</v>
      </c>
      <c r="J101" t="s">
        <v>19</v>
      </c>
      <c r="K101" t="s">
        <v>22</v>
      </c>
      <c r="L101">
        <v>121482</v>
      </c>
    </row>
    <row r="102" spans="1:12" ht="12.75" customHeight="1">
      <c r="A102" t="s">
        <v>127</v>
      </c>
      <c r="B102" t="s">
        <v>34</v>
      </c>
      <c r="C102">
        <v>180</v>
      </c>
      <c r="D102">
        <v>0</v>
      </c>
      <c r="E102">
        <v>1</v>
      </c>
      <c r="F102">
        <v>3</v>
      </c>
      <c r="G102">
        <v>8</v>
      </c>
      <c r="H102">
        <v>60</v>
      </c>
      <c r="I102">
        <v>2.8</v>
      </c>
      <c r="J102" t="s">
        <v>19</v>
      </c>
      <c r="K102" t="s">
        <v>22</v>
      </c>
      <c r="L102">
        <v>13854</v>
      </c>
    </row>
    <row r="103" spans="1:12" ht="12.75" customHeight="1">
      <c r="A103" t="s">
        <v>128</v>
      </c>
      <c r="B103" t="s">
        <v>34</v>
      </c>
      <c r="C103">
        <v>320</v>
      </c>
      <c r="D103">
        <v>0</v>
      </c>
      <c r="E103">
        <v>1</v>
      </c>
      <c r="F103">
        <v>3</v>
      </c>
      <c r="G103">
        <v>8</v>
      </c>
      <c r="H103">
        <v>60</v>
      </c>
      <c r="I103">
        <v>2.8</v>
      </c>
      <c r="J103" t="s">
        <v>19</v>
      </c>
      <c r="K103" t="s">
        <v>22</v>
      </c>
      <c r="L103">
        <v>58540</v>
      </c>
    </row>
    <row r="104" spans="1:12" ht="12.75" customHeight="1">
      <c r="A104" t="s">
        <v>129</v>
      </c>
      <c r="B104" t="s">
        <v>34</v>
      </c>
      <c r="C104">
        <v>300</v>
      </c>
      <c r="D104">
        <v>0</v>
      </c>
      <c r="E104">
        <v>1</v>
      </c>
      <c r="F104">
        <v>3</v>
      </c>
      <c r="G104">
        <v>6</v>
      </c>
      <c r="H104">
        <v>150</v>
      </c>
      <c r="I104">
        <v>2.5</v>
      </c>
      <c r="J104" t="s">
        <v>14</v>
      </c>
      <c r="K104" t="s">
        <v>22</v>
      </c>
      <c r="L104">
        <v>24190</v>
      </c>
    </row>
    <row r="105" spans="1:12" ht="12.75" customHeight="1">
      <c r="A105" t="s">
        <v>130</v>
      </c>
      <c r="B105" t="s">
        <v>34</v>
      </c>
      <c r="C105">
        <v>485</v>
      </c>
      <c r="D105">
        <v>0</v>
      </c>
      <c r="E105">
        <v>1</v>
      </c>
      <c r="F105">
        <v>3</v>
      </c>
      <c r="G105">
        <v>6</v>
      </c>
      <c r="H105">
        <v>150</v>
      </c>
      <c r="I105">
        <v>2.5</v>
      </c>
      <c r="J105" t="s">
        <v>14</v>
      </c>
      <c r="K105" t="s">
        <v>22</v>
      </c>
      <c r="L105">
        <v>63876</v>
      </c>
    </row>
    <row r="106" spans="1:12" ht="12.75" customHeight="1">
      <c r="A106" t="s">
        <v>131</v>
      </c>
      <c r="B106" t="s">
        <v>41</v>
      </c>
      <c r="C106">
        <v>300</v>
      </c>
      <c r="D106">
        <v>0</v>
      </c>
      <c r="E106">
        <v>1</v>
      </c>
      <c r="F106">
        <v>4</v>
      </c>
      <c r="G106">
        <v>6</v>
      </c>
      <c r="H106">
        <v>90</v>
      </c>
      <c r="I106">
        <v>3.6</v>
      </c>
      <c r="J106" t="s">
        <v>19</v>
      </c>
      <c r="K106" t="s">
        <v>22</v>
      </c>
      <c r="L106">
        <v>17876</v>
      </c>
    </row>
    <row r="107" spans="1:12" ht="12.75" customHeight="1">
      <c r="A107" t="s">
        <v>132</v>
      </c>
      <c r="B107" t="s">
        <v>41</v>
      </c>
      <c r="C107">
        <v>420</v>
      </c>
      <c r="D107">
        <v>0</v>
      </c>
      <c r="E107">
        <v>1</v>
      </c>
      <c r="F107">
        <v>4</v>
      </c>
      <c r="G107">
        <v>6</v>
      </c>
      <c r="H107">
        <v>90</v>
      </c>
      <c r="I107">
        <v>3.6</v>
      </c>
      <c r="J107" t="s">
        <v>19</v>
      </c>
      <c r="K107" t="s">
        <v>22</v>
      </c>
      <c r="L107">
        <v>73375</v>
      </c>
    </row>
    <row r="108" spans="1:12" ht="12.75" customHeight="1">
      <c r="A108" t="s">
        <v>133</v>
      </c>
      <c r="B108" t="s">
        <v>134</v>
      </c>
      <c r="C108">
        <v>80</v>
      </c>
      <c r="D108">
        <v>200</v>
      </c>
      <c r="E108">
        <v>1</v>
      </c>
      <c r="F108">
        <v>6</v>
      </c>
      <c r="G108">
        <v>15</v>
      </c>
      <c r="H108">
        <v>250</v>
      </c>
      <c r="I108">
        <v>3.5</v>
      </c>
      <c r="J108" t="s">
        <v>61</v>
      </c>
      <c r="K108" t="s">
        <v>22</v>
      </c>
      <c r="L108">
        <v>37796</v>
      </c>
    </row>
    <row r="109" spans="1:12" ht="12.75" customHeight="1">
      <c r="A109" t="s">
        <v>135</v>
      </c>
      <c r="B109" t="s">
        <v>134</v>
      </c>
      <c r="C109">
        <v>160</v>
      </c>
      <c r="D109">
        <v>420</v>
      </c>
      <c r="E109">
        <v>1</v>
      </c>
      <c r="F109">
        <v>6</v>
      </c>
      <c r="G109">
        <v>15</v>
      </c>
      <c r="H109">
        <v>300</v>
      </c>
      <c r="I109">
        <v>3.5</v>
      </c>
      <c r="J109" t="s">
        <v>61</v>
      </c>
      <c r="K109" t="s">
        <v>22</v>
      </c>
      <c r="L109">
        <v>136445</v>
      </c>
    </row>
    <row r="110" spans="1:12" ht="12.75" customHeight="1">
      <c r="A110" t="s">
        <v>136</v>
      </c>
      <c r="B110" t="s">
        <v>18</v>
      </c>
      <c r="C110">
        <v>175</v>
      </c>
      <c r="D110">
        <v>0</v>
      </c>
      <c r="E110">
        <v>1</v>
      </c>
      <c r="F110">
        <v>2</v>
      </c>
      <c r="G110">
        <v>8</v>
      </c>
      <c r="H110">
        <v>22</v>
      </c>
      <c r="I110">
        <v>1.5</v>
      </c>
      <c r="J110" t="s">
        <v>19</v>
      </c>
      <c r="K110" t="s">
        <v>15</v>
      </c>
      <c r="L110">
        <v>11865</v>
      </c>
    </row>
    <row r="111" spans="1:12" ht="12.75" customHeight="1">
      <c r="A111" t="s">
        <v>137</v>
      </c>
      <c r="B111" t="s">
        <v>18</v>
      </c>
      <c r="C111">
        <v>310</v>
      </c>
      <c r="D111">
        <v>0</v>
      </c>
      <c r="E111">
        <v>1</v>
      </c>
      <c r="F111">
        <v>2</v>
      </c>
      <c r="G111">
        <v>8</v>
      </c>
      <c r="H111">
        <v>25</v>
      </c>
      <c r="I111">
        <v>1.5</v>
      </c>
      <c r="J111" t="s">
        <v>19</v>
      </c>
      <c r="K111" t="s">
        <v>15</v>
      </c>
      <c r="L111">
        <v>71484</v>
      </c>
    </row>
    <row r="112" spans="1:12" ht="12.75" customHeight="1">
      <c r="A112" t="s">
        <v>138</v>
      </c>
      <c r="B112" t="s">
        <v>13</v>
      </c>
      <c r="C112">
        <v>110</v>
      </c>
      <c r="D112">
        <v>0</v>
      </c>
      <c r="E112">
        <v>5</v>
      </c>
      <c r="F112">
        <v>1</v>
      </c>
      <c r="G112">
        <v>8</v>
      </c>
      <c r="H112">
        <v>70</v>
      </c>
      <c r="I112">
        <v>2.6</v>
      </c>
      <c r="J112" t="s">
        <v>19</v>
      </c>
      <c r="K112" t="s">
        <v>22</v>
      </c>
      <c r="L112">
        <v>29577</v>
      </c>
    </row>
    <row r="113" spans="1:12" ht="12.75" customHeight="1">
      <c r="A113" t="s">
        <v>139</v>
      </c>
      <c r="B113" t="s">
        <v>13</v>
      </c>
      <c r="C113">
        <v>200</v>
      </c>
      <c r="D113">
        <v>0</v>
      </c>
      <c r="E113">
        <v>5</v>
      </c>
      <c r="F113">
        <v>1</v>
      </c>
      <c r="G113">
        <v>8</v>
      </c>
      <c r="H113">
        <v>70</v>
      </c>
      <c r="I113">
        <v>2.6</v>
      </c>
      <c r="J113" t="s">
        <v>19</v>
      </c>
      <c r="K113" t="s">
        <v>22</v>
      </c>
      <c r="L113">
        <v>93478</v>
      </c>
    </row>
    <row r="114" spans="1:12" ht="12.75" customHeight="1">
      <c r="A114" t="s">
        <v>140</v>
      </c>
      <c r="B114" t="s">
        <v>141</v>
      </c>
      <c r="C114">
        <v>400</v>
      </c>
      <c r="D114">
        <v>0</v>
      </c>
      <c r="E114">
        <v>1</v>
      </c>
      <c r="F114">
        <v>5</v>
      </c>
      <c r="G114">
        <v>5</v>
      </c>
      <c r="H114">
        <v>48</v>
      </c>
      <c r="I114">
        <v>3</v>
      </c>
      <c r="J114" t="s">
        <v>19</v>
      </c>
      <c r="K114" t="s">
        <v>15</v>
      </c>
      <c r="L114">
        <v>31771</v>
      </c>
    </row>
    <row r="115" spans="1:12" ht="12.75" customHeight="1">
      <c r="A115" t="s">
        <v>142</v>
      </c>
      <c r="B115" t="s">
        <v>141</v>
      </c>
      <c r="C115">
        <v>800</v>
      </c>
      <c r="D115">
        <v>0</v>
      </c>
      <c r="E115">
        <v>1</v>
      </c>
      <c r="F115">
        <v>5</v>
      </c>
      <c r="G115">
        <v>5</v>
      </c>
      <c r="H115">
        <v>48</v>
      </c>
      <c r="I115">
        <v>3</v>
      </c>
      <c r="J115" t="s">
        <v>19</v>
      </c>
      <c r="K115" t="s">
        <v>15</v>
      </c>
      <c r="L115">
        <v>100441</v>
      </c>
    </row>
    <row r="116" spans="1:12" ht="12.75" customHeight="1">
      <c r="A116" t="s">
        <v>143</v>
      </c>
      <c r="B116" t="s">
        <v>13</v>
      </c>
      <c r="C116">
        <v>40</v>
      </c>
      <c r="D116">
        <v>210</v>
      </c>
      <c r="E116">
        <v>6</v>
      </c>
      <c r="F116">
        <v>2</v>
      </c>
      <c r="G116">
        <v>4</v>
      </c>
      <c r="H116">
        <v>18</v>
      </c>
      <c r="I116">
        <v>2.6</v>
      </c>
      <c r="J116" t="s">
        <v>91</v>
      </c>
      <c r="K116" t="s">
        <v>22</v>
      </c>
      <c r="L116">
        <v>18087</v>
      </c>
    </row>
    <row r="117" spans="1:12" ht="12.75" customHeight="1">
      <c r="A117" t="s">
        <v>144</v>
      </c>
      <c r="B117" t="s">
        <v>13</v>
      </c>
      <c r="C117">
        <v>80</v>
      </c>
      <c r="D117">
        <v>440</v>
      </c>
      <c r="E117">
        <v>6</v>
      </c>
      <c r="F117">
        <v>2</v>
      </c>
      <c r="G117">
        <v>4</v>
      </c>
      <c r="H117">
        <v>25</v>
      </c>
      <c r="I117">
        <v>2.6</v>
      </c>
      <c r="J117" t="s">
        <v>91</v>
      </c>
      <c r="K117" t="s">
        <v>22</v>
      </c>
      <c r="L117">
        <v>80226</v>
      </c>
    </row>
    <row r="118" spans="1:12" ht="12.75" customHeight="1">
      <c r="A118" t="s">
        <v>145</v>
      </c>
      <c r="B118" t="s">
        <v>34</v>
      </c>
      <c r="C118">
        <v>800</v>
      </c>
      <c r="D118">
        <v>0</v>
      </c>
      <c r="E118">
        <v>1</v>
      </c>
      <c r="F118">
        <v>5</v>
      </c>
      <c r="G118">
        <v>5</v>
      </c>
      <c r="H118">
        <v>30</v>
      </c>
      <c r="I118">
        <v>3</v>
      </c>
      <c r="J118" t="s">
        <v>19</v>
      </c>
      <c r="K118" t="s">
        <v>22</v>
      </c>
      <c r="L118">
        <v>27799</v>
      </c>
    </row>
    <row r="119" spans="1:12" ht="12.75" customHeight="1">
      <c r="A119" t="s">
        <v>146</v>
      </c>
      <c r="B119" t="s">
        <v>34</v>
      </c>
      <c r="C119">
        <v>1550</v>
      </c>
      <c r="D119">
        <v>0</v>
      </c>
      <c r="E119">
        <v>1</v>
      </c>
      <c r="F119">
        <v>7</v>
      </c>
      <c r="G119">
        <v>5</v>
      </c>
      <c r="H119">
        <v>30</v>
      </c>
      <c r="I119">
        <v>3</v>
      </c>
      <c r="J119" t="s">
        <v>19</v>
      </c>
      <c r="K119" t="s">
        <v>22</v>
      </c>
      <c r="L119">
        <v>111199</v>
      </c>
    </row>
    <row r="120" spans="1:12" ht="12.75" customHeight="1">
      <c r="A120" t="s">
        <v>147</v>
      </c>
      <c r="B120" t="s">
        <v>41</v>
      </c>
      <c r="C120">
        <v>245</v>
      </c>
      <c r="D120">
        <v>0</v>
      </c>
      <c r="E120">
        <v>1</v>
      </c>
      <c r="F120">
        <v>3</v>
      </c>
      <c r="G120">
        <v>15</v>
      </c>
      <c r="H120">
        <v>180</v>
      </c>
      <c r="I120">
        <v>3.4</v>
      </c>
      <c r="J120" t="s">
        <v>19</v>
      </c>
      <c r="K120" t="s">
        <v>22</v>
      </c>
      <c r="L120">
        <v>73757</v>
      </c>
    </row>
    <row r="121" spans="1:12" ht="12.75" customHeight="1">
      <c r="A121" t="s">
        <v>148</v>
      </c>
      <c r="B121" t="s">
        <v>41</v>
      </c>
      <c r="C121">
        <v>400</v>
      </c>
      <c r="D121">
        <v>0</v>
      </c>
      <c r="E121">
        <v>1</v>
      </c>
      <c r="F121">
        <v>3</v>
      </c>
      <c r="G121">
        <v>15</v>
      </c>
      <c r="H121">
        <v>180</v>
      </c>
      <c r="I121">
        <v>3.4</v>
      </c>
      <c r="J121" t="s">
        <v>19</v>
      </c>
      <c r="K121" t="s">
        <v>22</v>
      </c>
      <c r="L121">
        <v>174574</v>
      </c>
    </row>
    <row r="122" spans="1:12" ht="12.75" customHeight="1">
      <c r="A122" t="s">
        <v>149</v>
      </c>
      <c r="B122" t="s">
        <v>51</v>
      </c>
      <c r="C122">
        <v>950</v>
      </c>
      <c r="D122">
        <v>0</v>
      </c>
      <c r="E122">
        <v>1</v>
      </c>
      <c r="F122">
        <v>15</v>
      </c>
      <c r="G122">
        <v>1</v>
      </c>
      <c r="H122">
        <v>10</v>
      </c>
      <c r="I122">
        <v>4</v>
      </c>
      <c r="J122" t="s">
        <v>19</v>
      </c>
      <c r="K122" t="s">
        <v>22</v>
      </c>
      <c r="L122">
        <v>15693</v>
      </c>
    </row>
    <row r="123" spans="1:12" ht="12.75" customHeight="1">
      <c r="A123" t="s">
        <v>150</v>
      </c>
      <c r="B123" t="s">
        <v>51</v>
      </c>
      <c r="C123">
        <v>1800</v>
      </c>
      <c r="D123">
        <v>0</v>
      </c>
      <c r="E123">
        <v>1</v>
      </c>
      <c r="F123">
        <v>15</v>
      </c>
      <c r="G123">
        <v>1</v>
      </c>
      <c r="H123">
        <v>10</v>
      </c>
      <c r="I123">
        <v>4</v>
      </c>
      <c r="J123" t="s">
        <v>19</v>
      </c>
      <c r="K123" t="s">
        <v>22</v>
      </c>
      <c r="L123">
        <v>72215</v>
      </c>
    </row>
    <row r="124" spans="1:12" ht="12.75" customHeight="1">
      <c r="A124" t="s">
        <v>151</v>
      </c>
      <c r="B124" t="s">
        <v>51</v>
      </c>
      <c r="C124">
        <v>800</v>
      </c>
      <c r="D124">
        <v>0</v>
      </c>
      <c r="E124">
        <v>1</v>
      </c>
      <c r="F124">
        <v>10</v>
      </c>
      <c r="G124">
        <v>3</v>
      </c>
      <c r="H124">
        <v>30</v>
      </c>
      <c r="I124">
        <v>2.8</v>
      </c>
      <c r="J124" t="s">
        <v>14</v>
      </c>
      <c r="K124" t="s">
        <v>22</v>
      </c>
      <c r="L124">
        <v>61967</v>
      </c>
    </row>
    <row r="125" spans="1:12" ht="12.75" customHeight="1">
      <c r="A125" t="s">
        <v>152</v>
      </c>
      <c r="B125" t="s">
        <v>51</v>
      </c>
      <c r="C125">
        <v>1600</v>
      </c>
      <c r="D125">
        <v>0</v>
      </c>
      <c r="E125">
        <v>1</v>
      </c>
      <c r="F125">
        <v>10</v>
      </c>
      <c r="G125">
        <v>3</v>
      </c>
      <c r="H125">
        <v>30</v>
      </c>
      <c r="I125">
        <v>2.8</v>
      </c>
      <c r="J125" t="s">
        <v>14</v>
      </c>
      <c r="K125" t="s">
        <v>22</v>
      </c>
      <c r="L125">
        <v>155349</v>
      </c>
    </row>
    <row r="126" spans="1:12" ht="12.75" customHeight="1">
      <c r="A126" t="s">
        <v>153</v>
      </c>
      <c r="B126" t="s">
        <v>41</v>
      </c>
      <c r="C126">
        <v>165</v>
      </c>
      <c r="D126">
        <v>0</v>
      </c>
      <c r="E126">
        <v>1</v>
      </c>
      <c r="F126">
        <v>2</v>
      </c>
      <c r="G126">
        <v>13</v>
      </c>
      <c r="H126">
        <v>200</v>
      </c>
      <c r="I126">
        <v>2.8</v>
      </c>
      <c r="J126" t="s">
        <v>14</v>
      </c>
      <c r="K126" t="s">
        <v>22</v>
      </c>
      <c r="L126">
        <v>26374</v>
      </c>
    </row>
    <row r="127" spans="1:12" ht="12.75" customHeight="1">
      <c r="A127" t="s">
        <v>154</v>
      </c>
      <c r="B127" t="s">
        <v>41</v>
      </c>
      <c r="C127">
        <v>250</v>
      </c>
      <c r="D127">
        <v>0</v>
      </c>
      <c r="E127">
        <v>1</v>
      </c>
      <c r="F127">
        <v>2</v>
      </c>
      <c r="G127">
        <v>13</v>
      </c>
      <c r="H127">
        <v>200</v>
      </c>
      <c r="I127">
        <v>2.8</v>
      </c>
      <c r="J127" t="s">
        <v>14</v>
      </c>
      <c r="K127" t="s">
        <v>22</v>
      </c>
      <c r="L127">
        <v>71484</v>
      </c>
    </row>
    <row r="128" spans="1:12" ht="12.75" customHeight="1">
      <c r="A128" t="s">
        <v>155</v>
      </c>
      <c r="B128" t="s">
        <v>18</v>
      </c>
      <c r="C128">
        <v>200</v>
      </c>
      <c r="D128">
        <v>0</v>
      </c>
      <c r="E128">
        <v>1</v>
      </c>
      <c r="F128">
        <v>3</v>
      </c>
      <c r="G128">
        <v>8</v>
      </c>
      <c r="H128">
        <v>6</v>
      </c>
      <c r="I128">
        <v>1.7</v>
      </c>
      <c r="J128" t="s">
        <v>14</v>
      </c>
      <c r="K128" t="s">
        <v>15</v>
      </c>
      <c r="L128">
        <v>8837</v>
      </c>
    </row>
    <row r="129" spans="1:12" ht="12.75" customHeight="1">
      <c r="A129" t="s">
        <v>156</v>
      </c>
      <c r="B129" t="s">
        <v>18</v>
      </c>
      <c r="C129">
        <v>400</v>
      </c>
      <c r="D129">
        <v>0</v>
      </c>
      <c r="E129">
        <v>1</v>
      </c>
      <c r="F129">
        <v>3</v>
      </c>
      <c r="G129">
        <v>8</v>
      </c>
      <c r="H129">
        <v>6</v>
      </c>
      <c r="I129">
        <v>1.7</v>
      </c>
      <c r="J129" t="s">
        <v>14</v>
      </c>
      <c r="K129" t="s">
        <v>15</v>
      </c>
      <c r="L129">
        <v>48117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"/>
  <sheetViews>
    <sheetView workbookViewId="0" topLeftCell="A1">
      <selection activeCell="A9" sqref="A9"/>
    </sheetView>
  </sheetViews>
  <sheetFormatPr defaultColWidth="11.421875" defaultRowHeight="14.25" customHeight="1"/>
  <cols>
    <col min="1" max="1" width="11.57421875" style="0" customWidth="1"/>
    <col min="2" max="2" width="5.57421875" style="0" customWidth="1"/>
    <col min="3" max="3" width="7.00390625" style="0" customWidth="1"/>
    <col min="4" max="4" width="4.57421875" style="0" customWidth="1"/>
    <col min="5" max="5" width="6.28125" style="0" customWidth="1"/>
    <col min="6" max="6" width="5.00390625" style="0" customWidth="1"/>
    <col min="7" max="7" width="5.57421875" style="0" customWidth="1"/>
    <col min="8" max="8" width="7.28125" style="0" customWidth="1"/>
    <col min="9" max="9" width="5.421875" style="0" customWidth="1"/>
    <col min="10" max="10" width="6.421875" style="0" customWidth="1"/>
    <col min="11" max="11" width="5.421875" style="0" customWidth="1"/>
    <col min="12" max="12" width="6.00390625" style="0" customWidth="1"/>
    <col min="13" max="13" width="5.7109375" style="0" customWidth="1"/>
    <col min="14" max="14" width="6.00390625" style="0" customWidth="1"/>
    <col min="15" max="15" width="6.421875" style="0" customWidth="1"/>
    <col min="16" max="16" width="6.00390625" style="0" customWidth="1"/>
    <col min="17" max="17" width="4.28125" style="0" customWidth="1"/>
    <col min="18" max="20" width="4.57421875" style="0" customWidth="1"/>
    <col min="21" max="21" width="3.421875" style="0" customWidth="1"/>
    <col min="22" max="22" width="4.28125" style="0" customWidth="1"/>
    <col min="23" max="23" width="4.00390625" style="0" customWidth="1"/>
    <col min="24" max="24" width="6.7109375" style="0" customWidth="1"/>
    <col min="25" max="25" width="5.140625" style="0" customWidth="1"/>
    <col min="26" max="26" width="4.140625" style="0" customWidth="1"/>
    <col min="27" max="27" width="4.8515625" style="0" customWidth="1"/>
    <col min="28" max="28" width="5.140625" style="0" customWidth="1"/>
    <col min="29" max="29" width="5.00390625" style="0" customWidth="1"/>
    <col min="30" max="33" width="6.7109375" style="0" customWidth="1"/>
    <col min="34" max="34" width="5.7109375" style="0" customWidth="1"/>
    <col min="35" max="35" width="6.28125" style="0" customWidth="1"/>
    <col min="36" max="16384" width="11.57421875" style="0" customWidth="1"/>
  </cols>
  <sheetData>
    <row r="1" spans="1:23" ht="14.25" customHeight="1">
      <c r="A1" s="3" t="s">
        <v>157</v>
      </c>
      <c r="B1" s="3"/>
      <c r="C1" s="3"/>
      <c r="D1" s="3"/>
      <c r="E1" s="3"/>
      <c r="F1" s="3"/>
      <c r="G1" t="s">
        <v>158</v>
      </c>
      <c r="H1" s="4" t="s">
        <v>159</v>
      </c>
      <c r="J1" s="1"/>
      <c r="K1" s="1"/>
      <c r="L1" s="2" t="s">
        <v>160</v>
      </c>
      <c r="M1" s="2" t="s">
        <v>2</v>
      </c>
      <c r="N1" s="2"/>
      <c r="O1" s="2"/>
      <c r="P1" s="2"/>
      <c r="Q1" s="3" t="s">
        <v>161</v>
      </c>
      <c r="R1" s="3"/>
      <c r="S1" s="3"/>
      <c r="T1" s="3"/>
      <c r="U1" s="3"/>
      <c r="V1" s="3"/>
      <c r="W1" s="3"/>
    </row>
    <row r="2" spans="1:24" ht="14.25" customHeight="1">
      <c r="A2" t="s">
        <v>162</v>
      </c>
      <c r="B2" s="5">
        <v>5</v>
      </c>
      <c r="C2" t="s">
        <v>163</v>
      </c>
      <c r="D2" s="5">
        <v>10</v>
      </c>
      <c r="E2" t="s">
        <v>164</v>
      </c>
      <c r="F2" s="5">
        <v>0</v>
      </c>
      <c r="G2" s="4">
        <f>(IF(B2&gt;0,POWER(0.96,B2),1))*(1-0.025*D2)-F2</f>
        <v>0.6115295231999999</v>
      </c>
      <c r="H2" t="s">
        <v>162</v>
      </c>
      <c r="I2" s="5">
        <v>1</v>
      </c>
      <c r="J2" t="s">
        <v>165</v>
      </c>
      <c r="K2" s="6">
        <v>10</v>
      </c>
      <c r="L2" s="7">
        <f>IF(K2&gt;0,0.02+0.005*K2,0)+IF(I2&gt;0,0.035+0.005*I2,0)</f>
        <v>0.11000000000000001</v>
      </c>
      <c r="M2" s="8">
        <f>IF(I2&gt;0,1.01+I2*0.04,1)</f>
        <v>1.05</v>
      </c>
      <c r="N2" s="2"/>
      <c r="O2" s="9" t="s">
        <v>166</v>
      </c>
      <c r="P2" s="9"/>
      <c r="X2" t="s">
        <v>167</v>
      </c>
    </row>
    <row r="3" spans="1:35" ht="14.25" customHeight="1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s="1" t="s">
        <v>168</v>
      </c>
      <c r="K3" s="1" t="s">
        <v>169</v>
      </c>
      <c r="L3" s="2" t="s">
        <v>170</v>
      </c>
      <c r="M3" s="2" t="s">
        <v>171</v>
      </c>
      <c r="N3" s="2" t="s">
        <v>172</v>
      </c>
      <c r="O3" s="2" t="s">
        <v>171</v>
      </c>
      <c r="P3" s="2" t="s">
        <v>172</v>
      </c>
      <c r="Q3" t="s">
        <v>173</v>
      </c>
      <c r="R3" t="s">
        <v>174</v>
      </c>
      <c r="S3" t="s">
        <v>175</v>
      </c>
      <c r="T3" t="s">
        <v>176</v>
      </c>
      <c r="U3" t="s">
        <v>177</v>
      </c>
      <c r="V3" t="s">
        <v>178</v>
      </c>
      <c r="W3" t="s">
        <v>179</v>
      </c>
      <c r="X3" t="s">
        <v>2</v>
      </c>
      <c r="Y3" t="s">
        <v>3</v>
      </c>
      <c r="Z3" t="s">
        <v>180</v>
      </c>
      <c r="AA3" t="s">
        <v>5</v>
      </c>
      <c r="AB3" t="s">
        <v>181</v>
      </c>
      <c r="AC3" t="s">
        <v>182</v>
      </c>
      <c r="AD3" t="s">
        <v>183</v>
      </c>
      <c r="AE3" s="1" t="s">
        <v>168</v>
      </c>
      <c r="AF3" s="1" t="s">
        <v>169</v>
      </c>
      <c r="AG3" s="2" t="s">
        <v>170</v>
      </c>
      <c r="AH3" s="2" t="s">
        <v>171</v>
      </c>
      <c r="AI3" s="2" t="s">
        <v>172</v>
      </c>
    </row>
    <row r="4" spans="1:35" ht="14.25" customHeight="1">
      <c r="A4" s="10" t="s">
        <v>115</v>
      </c>
      <c r="B4" s="10" t="s">
        <v>27</v>
      </c>
      <c r="C4" s="10">
        <v>70</v>
      </c>
      <c r="D4" s="10">
        <v>0</v>
      </c>
      <c r="E4" s="10">
        <v>1</v>
      </c>
      <c r="F4" s="10">
        <v>1</v>
      </c>
      <c r="G4" s="10">
        <v>9</v>
      </c>
      <c r="H4" s="10">
        <v>60</v>
      </c>
      <c r="I4" s="10">
        <v>2</v>
      </c>
      <c r="J4" s="11">
        <f aca="true" t="shared" si="0" ref="J4:J14">(H4-1)/G4</f>
        <v>6.555555555555555</v>
      </c>
      <c r="K4" s="11">
        <f aca="true" t="shared" si="1" ref="K4:K14">J4+I4</f>
        <v>8.555555555555555</v>
      </c>
      <c r="L4" s="12">
        <f aca="true" t="shared" si="2" ref="L4:L14">H4*E4*(C4+D4)</f>
        <v>4200</v>
      </c>
      <c r="M4" s="12">
        <f aca="true" t="shared" si="3" ref="M4:M14">L4/K4</f>
        <v>490.90909090909093</v>
      </c>
      <c r="N4" s="12">
        <f aca="true" t="shared" si="4" ref="N4:N14">L4*F4/K4</f>
        <v>490.90909090909093</v>
      </c>
      <c r="O4" s="13">
        <f aca="true" t="shared" si="5" ref="O4:O14">AH4</f>
        <v>602.3051969719851</v>
      </c>
      <c r="P4" s="13">
        <f aca="true" t="shared" si="6" ref="P4:P14">AI4</f>
        <v>602.3051969719851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5">
        <f aca="true" t="shared" si="7" ref="X4:X14">C4*(1+0.1*Q4)*(IF(U4&gt;0,$L$2+0.02+0.01*U4,$L$2)*(1+$M$2)+(1-IF(U4&gt;0,$L$2+0.02+0.01*U4,$L$2)))</f>
        <v>78.085</v>
      </c>
      <c r="Y4" s="15">
        <f aca="true" t="shared" si="8" ref="Y4:Y14">D4*(1+0.1*W4)</f>
        <v>0</v>
      </c>
      <c r="Z4" s="15">
        <f aca="true" t="shared" si="9" ref="Z4:Z14">E4</f>
        <v>1</v>
      </c>
      <c r="AA4" s="15">
        <f aca="true" t="shared" si="10" ref="AA4:AA14">F4*(1+0.1*V4)</f>
        <v>1</v>
      </c>
      <c r="AB4" s="15">
        <f aca="true" t="shared" si="11" ref="AB4:AB14">G4*(1+0.1*R4)</f>
        <v>9</v>
      </c>
      <c r="AC4" s="15">
        <f aca="true" t="shared" si="12" ref="AC4:AC14">IF(T4=0,H4,IF(T4=1,MAX(ROUND(H4*1.1,0),H4+1),IF(T4=2,MAX(ROUND(H4*1.3,0),H4+2),MAX(ROUND(H4*(1+0.2*T4),0),H4+T4))))</f>
        <v>60</v>
      </c>
      <c r="AD4" s="15">
        <f aca="true" t="shared" si="13" ref="AD4:AD14">IF(S4&gt;0,I4*$G$2*(0.96-0.04*S4),I4*$G$2)</f>
        <v>1.2230590463999997</v>
      </c>
      <c r="AE4" s="15">
        <f aca="true" t="shared" si="14" ref="AE4:AE14">(AC4-1)*(1/AB4)</f>
        <v>6.555555555555555</v>
      </c>
      <c r="AF4" s="15">
        <f aca="true" t="shared" si="15" ref="AF4:AF14">AE4+AD4</f>
        <v>7.778614601955555</v>
      </c>
      <c r="AG4" s="15">
        <f aca="true" t="shared" si="16" ref="AG4:AG14">(X4+Y4)*Z4*AC4</f>
        <v>4685.099999999999</v>
      </c>
      <c r="AH4" s="15">
        <f aca="true" t="shared" si="17" ref="AH4:AH14">AG4/AF4</f>
        <v>602.3051969719851</v>
      </c>
      <c r="AI4" s="15">
        <f aca="true" t="shared" si="18" ref="AI4:AI14">AG4*AA4/AF4</f>
        <v>602.3051969719851</v>
      </c>
    </row>
    <row r="5" spans="1:35" ht="14.25" customHeight="1">
      <c r="A5" s="10" t="s">
        <v>40</v>
      </c>
      <c r="B5" s="10" t="s">
        <v>41</v>
      </c>
      <c r="C5" s="10">
        <v>180</v>
      </c>
      <c r="D5" s="10">
        <v>0</v>
      </c>
      <c r="E5" s="10">
        <v>1</v>
      </c>
      <c r="F5" s="10">
        <v>3</v>
      </c>
      <c r="G5" s="10">
        <v>11</v>
      </c>
      <c r="H5" s="10">
        <v>210</v>
      </c>
      <c r="I5" s="10">
        <v>4.3</v>
      </c>
      <c r="J5" s="11">
        <f t="shared" si="0"/>
        <v>19</v>
      </c>
      <c r="K5" s="11">
        <f t="shared" si="1"/>
        <v>23.3</v>
      </c>
      <c r="L5" s="12">
        <f t="shared" si="2"/>
        <v>37800</v>
      </c>
      <c r="M5" s="12">
        <f t="shared" si="3"/>
        <v>1622.3175965665237</v>
      </c>
      <c r="N5" s="12">
        <f t="shared" si="4"/>
        <v>4866.9527896995705</v>
      </c>
      <c r="O5" s="13">
        <f t="shared" si="5"/>
        <v>6952.575539056094</v>
      </c>
      <c r="P5" s="13">
        <f t="shared" si="6"/>
        <v>20857.726617168286</v>
      </c>
      <c r="Q5" s="14">
        <v>10</v>
      </c>
      <c r="R5" s="14">
        <v>10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5">
        <f t="shared" si="7"/>
        <v>401.58</v>
      </c>
      <c r="Y5" s="15">
        <f t="shared" si="8"/>
        <v>0</v>
      </c>
      <c r="Z5" s="15">
        <f t="shared" si="9"/>
        <v>1</v>
      </c>
      <c r="AA5" s="15">
        <f t="shared" si="10"/>
        <v>3</v>
      </c>
      <c r="AB5" s="15">
        <f t="shared" si="11"/>
        <v>22</v>
      </c>
      <c r="AC5" s="15">
        <f t="shared" si="12"/>
        <v>210</v>
      </c>
      <c r="AD5" s="15">
        <f t="shared" si="13"/>
        <v>2.6295769497599992</v>
      </c>
      <c r="AE5" s="15">
        <f t="shared" si="14"/>
        <v>9.5</v>
      </c>
      <c r="AF5" s="15">
        <f t="shared" si="15"/>
        <v>12.129576949759999</v>
      </c>
      <c r="AG5" s="15">
        <f t="shared" si="16"/>
        <v>84331.8</v>
      </c>
      <c r="AH5" s="15">
        <f t="shared" si="17"/>
        <v>6952.575539056094</v>
      </c>
      <c r="AI5" s="15">
        <f t="shared" si="18"/>
        <v>20857.726617168286</v>
      </c>
    </row>
    <row r="6" spans="1:35" ht="14.25" customHeight="1">
      <c r="A6" s="10" t="s">
        <v>73</v>
      </c>
      <c r="B6" s="10" t="s">
        <v>13</v>
      </c>
      <c r="C6" s="10">
        <v>120</v>
      </c>
      <c r="D6" s="10">
        <v>0</v>
      </c>
      <c r="E6" s="10">
        <v>6</v>
      </c>
      <c r="F6" s="10">
        <v>2</v>
      </c>
      <c r="G6" s="10">
        <v>10</v>
      </c>
      <c r="H6" s="10">
        <v>24</v>
      </c>
      <c r="I6" s="10">
        <v>2.4</v>
      </c>
      <c r="J6" s="11">
        <f t="shared" si="0"/>
        <v>2.3</v>
      </c>
      <c r="K6" s="11">
        <f t="shared" si="1"/>
        <v>4.699999999999999</v>
      </c>
      <c r="L6" s="12">
        <f t="shared" si="2"/>
        <v>17280</v>
      </c>
      <c r="M6" s="12">
        <f t="shared" si="3"/>
        <v>3676.5957446808516</v>
      </c>
      <c r="N6" s="12">
        <f t="shared" si="4"/>
        <v>7353.191489361703</v>
      </c>
      <c r="O6" s="13">
        <f t="shared" si="5"/>
        <v>11048.43924818965</v>
      </c>
      <c r="P6" s="13">
        <f t="shared" si="6"/>
        <v>22096.8784963793</v>
      </c>
      <c r="Q6" s="14">
        <v>7</v>
      </c>
      <c r="R6" s="14">
        <v>0</v>
      </c>
      <c r="S6" s="14">
        <v>0</v>
      </c>
      <c r="T6" s="14">
        <v>7</v>
      </c>
      <c r="U6" s="14">
        <v>0</v>
      </c>
      <c r="V6" s="14">
        <v>0</v>
      </c>
      <c r="W6" s="14">
        <v>0</v>
      </c>
      <c r="X6" s="15">
        <f t="shared" si="7"/>
        <v>227.562</v>
      </c>
      <c r="Y6" s="15">
        <f t="shared" si="8"/>
        <v>0</v>
      </c>
      <c r="Z6" s="15">
        <f t="shared" si="9"/>
        <v>6</v>
      </c>
      <c r="AA6" s="15">
        <f t="shared" si="10"/>
        <v>2</v>
      </c>
      <c r="AB6" s="15">
        <f t="shared" si="11"/>
        <v>10</v>
      </c>
      <c r="AC6" s="15">
        <f t="shared" si="12"/>
        <v>58</v>
      </c>
      <c r="AD6" s="15">
        <f t="shared" si="13"/>
        <v>1.4676708556799996</v>
      </c>
      <c r="AE6" s="15">
        <f t="shared" si="14"/>
        <v>5.7</v>
      </c>
      <c r="AF6" s="15">
        <f t="shared" si="15"/>
        <v>7.16767085568</v>
      </c>
      <c r="AG6" s="15">
        <f t="shared" si="16"/>
        <v>79191.576</v>
      </c>
      <c r="AH6" s="15">
        <f t="shared" si="17"/>
        <v>11048.43924818965</v>
      </c>
      <c r="AI6" s="15">
        <f t="shared" si="18"/>
        <v>22096.8784963793</v>
      </c>
    </row>
    <row r="7" spans="1:35" ht="14.25" customHeight="1">
      <c r="A7" s="10" t="s">
        <v>63</v>
      </c>
      <c r="B7" s="10" t="s">
        <v>46</v>
      </c>
      <c r="C7" s="10">
        <v>800</v>
      </c>
      <c r="D7" s="10">
        <v>0</v>
      </c>
      <c r="E7" s="10">
        <v>1</v>
      </c>
      <c r="F7" s="10">
        <v>4</v>
      </c>
      <c r="G7" s="10">
        <v>6</v>
      </c>
      <c r="H7" s="10">
        <v>30</v>
      </c>
      <c r="I7" s="10">
        <v>2.4</v>
      </c>
      <c r="J7" s="11">
        <f t="shared" si="0"/>
        <v>4.833333333333333</v>
      </c>
      <c r="K7" s="11">
        <f t="shared" si="1"/>
        <v>7.2333333333333325</v>
      </c>
      <c r="L7" s="12">
        <f t="shared" si="2"/>
        <v>24000</v>
      </c>
      <c r="M7" s="12">
        <f t="shared" si="3"/>
        <v>3317.972350230415</v>
      </c>
      <c r="N7" s="12">
        <f t="shared" si="4"/>
        <v>13271.88940092166</v>
      </c>
      <c r="O7" s="13">
        <f t="shared" si="5"/>
        <v>6565.697124894141</v>
      </c>
      <c r="P7" s="13">
        <f t="shared" si="6"/>
        <v>26262.788499576563</v>
      </c>
      <c r="Q7" s="14">
        <v>0</v>
      </c>
      <c r="R7" s="14">
        <v>6</v>
      </c>
      <c r="S7" s="14">
        <v>6</v>
      </c>
      <c r="T7" s="14">
        <v>0</v>
      </c>
      <c r="U7" s="14">
        <v>0</v>
      </c>
      <c r="V7" s="14">
        <v>0</v>
      </c>
      <c r="W7" s="14">
        <v>0</v>
      </c>
      <c r="X7" s="15">
        <f t="shared" si="7"/>
        <v>892.4</v>
      </c>
      <c r="Y7" s="15">
        <f t="shared" si="8"/>
        <v>0</v>
      </c>
      <c r="Z7" s="15">
        <f t="shared" si="9"/>
        <v>1</v>
      </c>
      <c r="AA7" s="15">
        <f t="shared" si="10"/>
        <v>4</v>
      </c>
      <c r="AB7" s="15">
        <f t="shared" si="11"/>
        <v>9.600000000000001</v>
      </c>
      <c r="AC7" s="15">
        <f t="shared" si="12"/>
        <v>30</v>
      </c>
      <c r="AD7" s="15">
        <f t="shared" si="13"/>
        <v>1.0567230160895997</v>
      </c>
      <c r="AE7" s="15">
        <f t="shared" si="14"/>
        <v>3.020833333333333</v>
      </c>
      <c r="AF7" s="15">
        <f t="shared" si="15"/>
        <v>4.077556349422933</v>
      </c>
      <c r="AG7" s="15">
        <f t="shared" si="16"/>
        <v>26772</v>
      </c>
      <c r="AH7" s="15">
        <f t="shared" si="17"/>
        <v>6565.697124894141</v>
      </c>
      <c r="AI7" s="15">
        <f t="shared" si="18"/>
        <v>26262.788499576563</v>
      </c>
    </row>
    <row r="8" spans="1:35" ht="14.25" customHeight="1">
      <c r="A8" s="10" t="s">
        <v>63</v>
      </c>
      <c r="B8" s="10" t="s">
        <v>46</v>
      </c>
      <c r="C8" s="10">
        <v>800</v>
      </c>
      <c r="D8" s="10">
        <v>0</v>
      </c>
      <c r="E8" s="10">
        <v>1</v>
      </c>
      <c r="F8" s="10">
        <v>4</v>
      </c>
      <c r="G8" s="10">
        <v>6</v>
      </c>
      <c r="H8" s="10">
        <v>30</v>
      </c>
      <c r="I8" s="10">
        <v>2.4</v>
      </c>
      <c r="J8" s="11">
        <f t="shared" si="0"/>
        <v>4.833333333333333</v>
      </c>
      <c r="K8" s="11">
        <f t="shared" si="1"/>
        <v>7.2333333333333325</v>
      </c>
      <c r="L8" s="12">
        <f t="shared" si="2"/>
        <v>24000</v>
      </c>
      <c r="M8" s="12">
        <f t="shared" si="3"/>
        <v>3317.972350230415</v>
      </c>
      <c r="N8" s="12">
        <f t="shared" si="4"/>
        <v>13271.88940092166</v>
      </c>
      <c r="O8" s="13">
        <f t="shared" si="5"/>
        <v>4248.8465642794945</v>
      </c>
      <c r="P8" s="13">
        <f t="shared" si="6"/>
        <v>16995.386257117978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5">
        <f t="shared" si="7"/>
        <v>892.4</v>
      </c>
      <c r="Y8" s="15">
        <f t="shared" si="8"/>
        <v>0</v>
      </c>
      <c r="Z8" s="15">
        <f t="shared" si="9"/>
        <v>1</v>
      </c>
      <c r="AA8" s="15">
        <f t="shared" si="10"/>
        <v>4</v>
      </c>
      <c r="AB8" s="15">
        <f t="shared" si="11"/>
        <v>6</v>
      </c>
      <c r="AC8" s="15">
        <f t="shared" si="12"/>
        <v>30</v>
      </c>
      <c r="AD8" s="15">
        <f t="shared" si="13"/>
        <v>1.4676708556799996</v>
      </c>
      <c r="AE8" s="15">
        <f t="shared" si="14"/>
        <v>4.833333333333333</v>
      </c>
      <c r="AF8" s="15">
        <f t="shared" si="15"/>
        <v>6.301004189013333</v>
      </c>
      <c r="AG8" s="15">
        <f t="shared" si="16"/>
        <v>26772</v>
      </c>
      <c r="AH8" s="15">
        <f t="shared" si="17"/>
        <v>4248.8465642794945</v>
      </c>
      <c r="AI8" s="15">
        <f t="shared" si="18"/>
        <v>16995.386257117978</v>
      </c>
    </row>
    <row r="9" spans="1:35" ht="14.25" customHeight="1">
      <c r="A9" s="10" t="s">
        <v>58</v>
      </c>
      <c r="B9" s="10" t="s">
        <v>51</v>
      </c>
      <c r="C9" s="10">
        <v>720</v>
      </c>
      <c r="D9" s="10">
        <v>0</v>
      </c>
      <c r="E9" s="10">
        <v>1</v>
      </c>
      <c r="F9" s="10">
        <v>4</v>
      </c>
      <c r="G9" s="10">
        <v>4</v>
      </c>
      <c r="H9" s="10">
        <v>60</v>
      </c>
      <c r="I9" s="10">
        <v>3.5</v>
      </c>
      <c r="J9" s="11">
        <f t="shared" si="0"/>
        <v>14.75</v>
      </c>
      <c r="K9" s="11">
        <f t="shared" si="1"/>
        <v>18.25</v>
      </c>
      <c r="L9" s="12">
        <f t="shared" si="2"/>
        <v>43200</v>
      </c>
      <c r="M9" s="12">
        <f t="shared" si="3"/>
        <v>2367.123287671233</v>
      </c>
      <c r="N9" s="12">
        <f t="shared" si="4"/>
        <v>9468.493150684932</v>
      </c>
      <c r="O9" s="13">
        <f t="shared" si="5"/>
        <v>5322.2688643580295</v>
      </c>
      <c r="P9" s="13">
        <f t="shared" si="6"/>
        <v>21289.075457432118</v>
      </c>
      <c r="Q9" s="14">
        <v>4</v>
      </c>
      <c r="R9" s="14">
        <v>4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5">
        <f t="shared" si="7"/>
        <v>1124.4239999999998</v>
      </c>
      <c r="Y9" s="15">
        <f t="shared" si="8"/>
        <v>0</v>
      </c>
      <c r="Z9" s="15">
        <f t="shared" si="9"/>
        <v>1</v>
      </c>
      <c r="AA9" s="15">
        <f t="shared" si="10"/>
        <v>4</v>
      </c>
      <c r="AB9" s="15">
        <f t="shared" si="11"/>
        <v>5.6</v>
      </c>
      <c r="AC9" s="15">
        <f t="shared" si="12"/>
        <v>60</v>
      </c>
      <c r="AD9" s="15">
        <f t="shared" si="13"/>
        <v>2.1403533311999996</v>
      </c>
      <c r="AE9" s="15">
        <f t="shared" si="14"/>
        <v>10.535714285714286</v>
      </c>
      <c r="AF9" s="15">
        <f t="shared" si="15"/>
        <v>12.676067616914287</v>
      </c>
      <c r="AG9" s="15">
        <f t="shared" si="16"/>
        <v>67465.43999999999</v>
      </c>
      <c r="AH9" s="15">
        <f t="shared" si="17"/>
        <v>5322.2688643580295</v>
      </c>
      <c r="AI9" s="15">
        <f t="shared" si="18"/>
        <v>21289.075457432118</v>
      </c>
    </row>
    <row r="10" spans="1:35" ht="14.25" customHeight="1">
      <c r="A10" s="10"/>
      <c r="B10" s="10"/>
      <c r="C10" s="10"/>
      <c r="D10" s="10"/>
      <c r="E10" s="10"/>
      <c r="F10" s="10"/>
      <c r="G10" s="10"/>
      <c r="H10" s="10"/>
      <c r="I10" s="10"/>
      <c r="J10" s="11" t="e">
        <f t="shared" si="0"/>
        <v>#DIV/0!</v>
      </c>
      <c r="K10" s="11" t="e">
        <f t="shared" si="1"/>
        <v>#DIV/0!</v>
      </c>
      <c r="L10" s="12">
        <f t="shared" si="2"/>
        <v>0</v>
      </c>
      <c r="M10" s="12" t="e">
        <f t="shared" si="3"/>
        <v>#DIV/0!</v>
      </c>
      <c r="N10" s="12" t="e">
        <f t="shared" si="4"/>
        <v>#DIV/0!</v>
      </c>
      <c r="O10" s="13" t="e">
        <f t="shared" si="5"/>
        <v>#DIV/0!</v>
      </c>
      <c r="P10" s="13" t="e">
        <f t="shared" si="6"/>
        <v>#DIV/0!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5">
        <f t="shared" si="7"/>
        <v>0</v>
      </c>
      <c r="Y10" s="15">
        <f t="shared" si="8"/>
        <v>0</v>
      </c>
      <c r="Z10" s="15">
        <f t="shared" si="9"/>
        <v>0</v>
      </c>
      <c r="AA10" s="15">
        <f t="shared" si="10"/>
        <v>0</v>
      </c>
      <c r="AB10" s="15">
        <f t="shared" si="11"/>
        <v>0</v>
      </c>
      <c r="AC10" s="15">
        <f t="shared" si="12"/>
        <v>0</v>
      </c>
      <c r="AD10" s="15">
        <f t="shared" si="13"/>
        <v>0</v>
      </c>
      <c r="AE10" s="15" t="e">
        <f t="shared" si="14"/>
        <v>#DIV/0!</v>
      </c>
      <c r="AF10" s="15" t="e">
        <f t="shared" si="15"/>
        <v>#DIV/0!</v>
      </c>
      <c r="AG10" s="15">
        <f t="shared" si="16"/>
        <v>0</v>
      </c>
      <c r="AH10" s="15" t="e">
        <f t="shared" si="17"/>
        <v>#DIV/0!</v>
      </c>
      <c r="AI10" s="15" t="e">
        <f t="shared" si="18"/>
        <v>#DIV/0!</v>
      </c>
    </row>
    <row r="11" spans="1:35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1" t="e">
        <f t="shared" si="0"/>
        <v>#DIV/0!</v>
      </c>
      <c r="K11" s="11" t="e">
        <f t="shared" si="1"/>
        <v>#DIV/0!</v>
      </c>
      <c r="L11" s="12">
        <f t="shared" si="2"/>
        <v>0</v>
      </c>
      <c r="M11" s="12" t="e">
        <f t="shared" si="3"/>
        <v>#DIV/0!</v>
      </c>
      <c r="N11" s="12" t="e">
        <f t="shared" si="4"/>
        <v>#DIV/0!</v>
      </c>
      <c r="O11" s="13" t="e">
        <f t="shared" si="5"/>
        <v>#DIV/0!</v>
      </c>
      <c r="P11" s="13" t="e">
        <f t="shared" si="6"/>
        <v>#DIV/0!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5">
        <f t="shared" si="7"/>
        <v>0</v>
      </c>
      <c r="Y11" s="15">
        <f t="shared" si="8"/>
        <v>0</v>
      </c>
      <c r="Z11" s="15">
        <f t="shared" si="9"/>
        <v>0</v>
      </c>
      <c r="AA11" s="15">
        <f t="shared" si="10"/>
        <v>0</v>
      </c>
      <c r="AB11" s="15">
        <f t="shared" si="11"/>
        <v>0</v>
      </c>
      <c r="AC11" s="15">
        <f t="shared" si="12"/>
        <v>0</v>
      </c>
      <c r="AD11" s="15">
        <f t="shared" si="13"/>
        <v>0</v>
      </c>
      <c r="AE11" s="15" t="e">
        <f t="shared" si="14"/>
        <v>#DIV/0!</v>
      </c>
      <c r="AF11" s="15" t="e">
        <f t="shared" si="15"/>
        <v>#DIV/0!</v>
      </c>
      <c r="AG11" s="15">
        <f t="shared" si="16"/>
        <v>0</v>
      </c>
      <c r="AH11" s="15" t="e">
        <f t="shared" si="17"/>
        <v>#DIV/0!</v>
      </c>
      <c r="AI11" s="15" t="e">
        <f t="shared" si="18"/>
        <v>#DIV/0!</v>
      </c>
    </row>
    <row r="12" spans="1:35" ht="14.25" customHeight="1">
      <c r="A12" s="10"/>
      <c r="B12" s="10"/>
      <c r="C12" s="10"/>
      <c r="D12" s="10"/>
      <c r="E12" s="10"/>
      <c r="F12" s="10"/>
      <c r="G12" s="10"/>
      <c r="H12" s="10"/>
      <c r="I12" s="10"/>
      <c r="J12" s="11" t="e">
        <f t="shared" si="0"/>
        <v>#DIV/0!</v>
      </c>
      <c r="K12" s="11" t="e">
        <f t="shared" si="1"/>
        <v>#DIV/0!</v>
      </c>
      <c r="L12" s="12">
        <f t="shared" si="2"/>
        <v>0</v>
      </c>
      <c r="M12" s="12" t="e">
        <f t="shared" si="3"/>
        <v>#DIV/0!</v>
      </c>
      <c r="N12" s="12" t="e">
        <f t="shared" si="4"/>
        <v>#DIV/0!</v>
      </c>
      <c r="O12" s="13" t="e">
        <f t="shared" si="5"/>
        <v>#DIV/0!</v>
      </c>
      <c r="P12" s="13" t="e">
        <f t="shared" si="6"/>
        <v>#DIV/0!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5">
        <f t="shared" si="7"/>
        <v>0</v>
      </c>
      <c r="Y12" s="15">
        <f t="shared" si="8"/>
        <v>0</v>
      </c>
      <c r="Z12" s="15">
        <f t="shared" si="9"/>
        <v>0</v>
      </c>
      <c r="AA12" s="15">
        <f t="shared" si="10"/>
        <v>0</v>
      </c>
      <c r="AB12" s="15">
        <f t="shared" si="11"/>
        <v>0</v>
      </c>
      <c r="AC12" s="15">
        <f t="shared" si="12"/>
        <v>0</v>
      </c>
      <c r="AD12" s="15">
        <f t="shared" si="13"/>
        <v>0</v>
      </c>
      <c r="AE12" s="15" t="e">
        <f t="shared" si="14"/>
        <v>#DIV/0!</v>
      </c>
      <c r="AF12" s="15" t="e">
        <f t="shared" si="15"/>
        <v>#DIV/0!</v>
      </c>
      <c r="AG12" s="15">
        <f t="shared" si="16"/>
        <v>0</v>
      </c>
      <c r="AH12" s="15" t="e">
        <f t="shared" si="17"/>
        <v>#DIV/0!</v>
      </c>
      <c r="AI12" s="15" t="e">
        <f t="shared" si="18"/>
        <v>#DIV/0!</v>
      </c>
    </row>
    <row r="13" spans="1:35" ht="14.25" customHeight="1">
      <c r="A13" s="10"/>
      <c r="B13" s="10"/>
      <c r="C13" s="10"/>
      <c r="D13" s="10"/>
      <c r="E13" s="10"/>
      <c r="F13" s="10"/>
      <c r="G13" s="10"/>
      <c r="H13" s="10"/>
      <c r="I13" s="10"/>
      <c r="J13" s="11" t="e">
        <f t="shared" si="0"/>
        <v>#DIV/0!</v>
      </c>
      <c r="K13" s="11" t="e">
        <f t="shared" si="1"/>
        <v>#DIV/0!</v>
      </c>
      <c r="L13" s="12">
        <f t="shared" si="2"/>
        <v>0</v>
      </c>
      <c r="M13" s="12" t="e">
        <f t="shared" si="3"/>
        <v>#DIV/0!</v>
      </c>
      <c r="N13" s="12" t="e">
        <f t="shared" si="4"/>
        <v>#DIV/0!</v>
      </c>
      <c r="O13" s="13" t="e">
        <f t="shared" si="5"/>
        <v>#DIV/0!</v>
      </c>
      <c r="P13" s="13" t="e">
        <f t="shared" si="6"/>
        <v>#DIV/0!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5">
        <f t="shared" si="7"/>
        <v>0</v>
      </c>
      <c r="Y13" s="15">
        <f t="shared" si="8"/>
        <v>0</v>
      </c>
      <c r="Z13" s="15">
        <f t="shared" si="9"/>
        <v>0</v>
      </c>
      <c r="AA13" s="15">
        <f t="shared" si="10"/>
        <v>0</v>
      </c>
      <c r="AB13" s="15">
        <f t="shared" si="11"/>
        <v>0</v>
      </c>
      <c r="AC13" s="15">
        <f t="shared" si="12"/>
        <v>0</v>
      </c>
      <c r="AD13" s="15">
        <f t="shared" si="13"/>
        <v>0</v>
      </c>
      <c r="AE13" s="15" t="e">
        <f t="shared" si="14"/>
        <v>#DIV/0!</v>
      </c>
      <c r="AF13" s="15" t="e">
        <f t="shared" si="15"/>
        <v>#DIV/0!</v>
      </c>
      <c r="AG13" s="15">
        <f t="shared" si="16"/>
        <v>0</v>
      </c>
      <c r="AH13" s="15" t="e">
        <f t="shared" si="17"/>
        <v>#DIV/0!</v>
      </c>
      <c r="AI13" s="15" t="e">
        <f t="shared" si="18"/>
        <v>#DIV/0!</v>
      </c>
    </row>
    <row r="14" spans="1:35" ht="14.25" customHeight="1">
      <c r="A14" s="10"/>
      <c r="B14" s="10"/>
      <c r="C14" s="10"/>
      <c r="D14" s="10"/>
      <c r="E14" s="10"/>
      <c r="F14" s="10"/>
      <c r="G14" s="10"/>
      <c r="H14" s="10"/>
      <c r="I14" s="10"/>
      <c r="J14" s="11" t="e">
        <f t="shared" si="0"/>
        <v>#DIV/0!</v>
      </c>
      <c r="K14" s="11" t="e">
        <f t="shared" si="1"/>
        <v>#DIV/0!</v>
      </c>
      <c r="L14" s="12">
        <f t="shared" si="2"/>
        <v>0</v>
      </c>
      <c r="M14" s="12" t="e">
        <f t="shared" si="3"/>
        <v>#DIV/0!</v>
      </c>
      <c r="N14" s="12" t="e">
        <f t="shared" si="4"/>
        <v>#DIV/0!</v>
      </c>
      <c r="O14" s="13" t="e">
        <f t="shared" si="5"/>
        <v>#DIV/0!</v>
      </c>
      <c r="P14" s="13" t="e">
        <f t="shared" si="6"/>
        <v>#DIV/0!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5">
        <f t="shared" si="7"/>
        <v>0</v>
      </c>
      <c r="Y14" s="15">
        <f t="shared" si="8"/>
        <v>0</v>
      </c>
      <c r="Z14" s="15">
        <f t="shared" si="9"/>
        <v>0</v>
      </c>
      <c r="AA14" s="15">
        <f t="shared" si="10"/>
        <v>0</v>
      </c>
      <c r="AB14" s="15">
        <f t="shared" si="11"/>
        <v>0</v>
      </c>
      <c r="AC14" s="15">
        <f t="shared" si="12"/>
        <v>0</v>
      </c>
      <c r="AD14" s="15">
        <f t="shared" si="13"/>
        <v>0</v>
      </c>
      <c r="AE14" s="15" t="e">
        <f t="shared" si="14"/>
        <v>#DIV/0!</v>
      </c>
      <c r="AF14" s="15" t="e">
        <f t="shared" si="15"/>
        <v>#DIV/0!</v>
      </c>
      <c r="AG14" s="15">
        <f t="shared" si="16"/>
        <v>0</v>
      </c>
      <c r="AH14" s="15" t="e">
        <f t="shared" si="17"/>
        <v>#DIV/0!</v>
      </c>
      <c r="AI14" s="15" t="e">
        <f t="shared" si="18"/>
        <v>#DIV/0!</v>
      </c>
    </row>
  </sheetData>
  <sheetProtection selectLockedCells="1" selectUnlockedCells="1"/>
  <mergeCells count="3">
    <mergeCell ref="A1:F1"/>
    <mergeCell ref="Q1:W1"/>
    <mergeCell ref="O2:P2"/>
  </mergeCells>
  <dataValidations count="2">
    <dataValidation type="whole" allowBlank="1" showErrorMessage="1" sqref="B2 I2">
      <formula1>0</formula1>
      <formula2>25</formula2>
    </dataValidation>
    <dataValidation type="whole" allowBlank="1" showErrorMessage="1" sqref="D2 K2 Q4:W14">
      <formula1>0</formula1>
      <formula2>10</formula2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25"/>
  <sheetViews>
    <sheetView workbookViewId="0" topLeftCell="A1">
      <selection activeCell="B18" sqref="B18"/>
    </sheetView>
  </sheetViews>
  <sheetFormatPr defaultColWidth="11.421875" defaultRowHeight="14.25" customHeight="1"/>
  <cols>
    <col min="1" max="1" width="11.57421875" style="0" customWidth="1"/>
    <col min="2" max="2" width="5.57421875" style="0" customWidth="1"/>
    <col min="3" max="3" width="7.00390625" style="0" customWidth="1"/>
    <col min="4" max="4" width="4.57421875" style="0" customWidth="1"/>
    <col min="5" max="5" width="6.28125" style="0" customWidth="1"/>
    <col min="6" max="6" width="5.00390625" style="0" customWidth="1"/>
    <col min="7" max="7" width="5.57421875" style="0" customWidth="1"/>
    <col min="8" max="8" width="7.28125" style="0" customWidth="1"/>
    <col min="9" max="9" width="5.421875" style="0" customWidth="1"/>
    <col min="10" max="10" width="6.421875" style="0" customWidth="1"/>
    <col min="11" max="11" width="5.421875" style="0" customWidth="1"/>
    <col min="12" max="12" width="6.00390625" style="0" customWidth="1"/>
    <col min="13" max="13" width="5.7109375" style="0" customWidth="1"/>
    <col min="14" max="14" width="6.00390625" style="0" customWidth="1"/>
    <col min="15" max="15" width="6.421875" style="0" customWidth="1"/>
    <col min="16" max="16" width="6.00390625" style="0" customWidth="1"/>
    <col min="17" max="17" width="4.28125" style="0" customWidth="1"/>
    <col min="18" max="20" width="4.57421875" style="0" customWidth="1"/>
    <col min="21" max="21" width="3.421875" style="0" customWidth="1"/>
    <col min="22" max="22" width="4.28125" style="0" customWidth="1"/>
    <col min="23" max="23" width="4.00390625" style="0" customWidth="1"/>
    <col min="24" max="24" width="6.7109375" style="0" customWidth="1"/>
    <col min="25" max="25" width="5.140625" style="0" customWidth="1"/>
    <col min="26" max="26" width="4.140625" style="0" customWidth="1"/>
    <col min="27" max="27" width="4.8515625" style="0" customWidth="1"/>
    <col min="28" max="28" width="5.140625" style="0" customWidth="1"/>
    <col min="29" max="29" width="5.00390625" style="0" customWidth="1"/>
    <col min="30" max="33" width="6.7109375" style="0" customWidth="1"/>
    <col min="34" max="34" width="5.7109375" style="0" customWidth="1"/>
    <col min="35" max="35" width="6.28125" style="0" customWidth="1"/>
    <col min="36" max="16384" width="11.57421875" style="0" customWidth="1"/>
  </cols>
  <sheetData>
    <row r="1" spans="1:23" ht="14.25" customHeight="1">
      <c r="A1" s="3" t="s">
        <v>157</v>
      </c>
      <c r="B1" s="3"/>
      <c r="C1" s="3"/>
      <c r="D1" s="3"/>
      <c r="E1" s="3"/>
      <c r="F1" s="3"/>
      <c r="G1" t="s">
        <v>158</v>
      </c>
      <c r="H1" s="4" t="s">
        <v>159</v>
      </c>
      <c r="J1" s="1"/>
      <c r="K1" s="1"/>
      <c r="L1" s="2" t="s">
        <v>160</v>
      </c>
      <c r="M1" s="2" t="s">
        <v>2</v>
      </c>
      <c r="N1" s="2"/>
      <c r="O1" s="2"/>
      <c r="P1" s="2"/>
      <c r="Q1" s="3" t="s">
        <v>161</v>
      </c>
      <c r="R1" s="3"/>
      <c r="S1" s="3"/>
      <c r="T1" s="3"/>
      <c r="U1" s="3"/>
      <c r="V1" s="3"/>
      <c r="W1" s="3"/>
    </row>
    <row r="2" spans="1:24" ht="14.25" customHeight="1">
      <c r="A2" t="s">
        <v>162</v>
      </c>
      <c r="B2" s="5">
        <v>0</v>
      </c>
      <c r="C2" t="s">
        <v>163</v>
      </c>
      <c r="D2" s="5">
        <v>0</v>
      </c>
      <c r="E2" t="s">
        <v>164</v>
      </c>
      <c r="F2" s="5">
        <v>0</v>
      </c>
      <c r="G2" s="4">
        <f>(IF(B2&gt;0,POWER(0.96,B2),1))*(1-0.025*D2)-F2</f>
        <v>1</v>
      </c>
      <c r="H2" t="s">
        <v>162</v>
      </c>
      <c r="I2" s="5">
        <v>0</v>
      </c>
      <c r="J2" t="s">
        <v>165</v>
      </c>
      <c r="K2" s="6">
        <v>10</v>
      </c>
      <c r="L2" s="7">
        <f>IF(K2&gt;0,0.02+0.005*K2,0)+IF(I2&gt;0,0.035+0.005*I2,0)</f>
        <v>0.07</v>
      </c>
      <c r="M2" s="8">
        <f>IF(I2&gt;0,1.01+I2*0.04,1)</f>
        <v>1</v>
      </c>
      <c r="N2" s="2"/>
      <c r="O2" s="9" t="s">
        <v>166</v>
      </c>
      <c r="P2" s="9"/>
      <c r="X2" t="s">
        <v>167</v>
      </c>
    </row>
    <row r="3" spans="1:35" ht="14.25" customHeight="1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s="1" t="s">
        <v>168</v>
      </c>
      <c r="K3" s="1" t="s">
        <v>169</v>
      </c>
      <c r="L3" s="2" t="s">
        <v>170</v>
      </c>
      <c r="M3" s="2" t="s">
        <v>171</v>
      </c>
      <c r="N3" s="2" t="s">
        <v>172</v>
      </c>
      <c r="O3" s="2" t="s">
        <v>171</v>
      </c>
      <c r="P3" s="2" t="s">
        <v>172</v>
      </c>
      <c r="Q3" t="s">
        <v>173</v>
      </c>
      <c r="R3" t="s">
        <v>174</v>
      </c>
      <c r="S3" t="s">
        <v>175</v>
      </c>
      <c r="T3" t="s">
        <v>176</v>
      </c>
      <c r="U3" t="s">
        <v>177</v>
      </c>
      <c r="V3" t="s">
        <v>178</v>
      </c>
      <c r="W3" t="s">
        <v>179</v>
      </c>
      <c r="X3" t="s">
        <v>2</v>
      </c>
      <c r="Y3" t="s">
        <v>3</v>
      </c>
      <c r="Z3" t="s">
        <v>180</v>
      </c>
      <c r="AA3" t="s">
        <v>5</v>
      </c>
      <c r="AB3" t="s">
        <v>181</v>
      </c>
      <c r="AC3" t="s">
        <v>182</v>
      </c>
      <c r="AD3" t="s">
        <v>183</v>
      </c>
      <c r="AE3" s="1" t="s">
        <v>168</v>
      </c>
      <c r="AF3" s="1" t="s">
        <v>169</v>
      </c>
      <c r="AG3" s="2" t="s">
        <v>170</v>
      </c>
      <c r="AH3" s="2" t="s">
        <v>171</v>
      </c>
      <c r="AI3" s="2" t="s">
        <v>172</v>
      </c>
    </row>
    <row r="4" spans="1:35" ht="14.25" customHeight="1">
      <c r="A4" s="10" t="s">
        <v>40</v>
      </c>
      <c r="B4" s="10" t="s">
        <v>41</v>
      </c>
      <c r="C4" s="10">
        <v>180</v>
      </c>
      <c r="D4" s="10">
        <v>0</v>
      </c>
      <c r="E4" s="10">
        <v>1</v>
      </c>
      <c r="F4" s="10">
        <v>3</v>
      </c>
      <c r="G4" s="10">
        <v>11</v>
      </c>
      <c r="H4" s="10">
        <v>210</v>
      </c>
      <c r="I4" s="10">
        <v>4.3</v>
      </c>
      <c r="J4" s="11">
        <f aca="true" t="shared" si="0" ref="J4:J14">(H4-1)/G4</f>
        <v>19</v>
      </c>
      <c r="K4" s="11">
        <f aca="true" t="shared" si="1" ref="K4:K14">J4+I4</f>
        <v>23.3</v>
      </c>
      <c r="L4" s="12">
        <f aca="true" t="shared" si="2" ref="L4:L14">H4*E4*(C4+D4)</f>
        <v>37800</v>
      </c>
      <c r="M4" s="12">
        <f aca="true" t="shared" si="3" ref="M4:M14">L4/K4</f>
        <v>1622.3175965665237</v>
      </c>
      <c r="N4" s="12">
        <f aca="true" t="shared" si="4" ref="N4:N14">L4*F4/K4</f>
        <v>4866.9527896995705</v>
      </c>
      <c r="O4" s="13">
        <f aca="true" t="shared" si="5" ref="O4:O14">AH4</f>
        <v>5861.739130434781</v>
      </c>
      <c r="P4" s="13">
        <f aca="true" t="shared" si="6" ref="P4:P14">AI4</f>
        <v>17585.217391304344</v>
      </c>
      <c r="Q4" s="14">
        <v>10</v>
      </c>
      <c r="R4" s="14">
        <v>10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5">
        <f aca="true" t="shared" si="7" ref="X4:X14">C4*(1+0.1*Q4)*(IF(U4&gt;0,$L$2+0.02+0.01*U4,$L$2)*(1+$M$2)+(1-IF(U4&gt;0,$L$2+0.02+0.01*U4,$L$2)))</f>
        <v>385.19999999999993</v>
      </c>
      <c r="Y4" s="15">
        <f aca="true" t="shared" si="8" ref="Y4:Y14">D4*(1+0.1*W4)</f>
        <v>0</v>
      </c>
      <c r="Z4" s="15">
        <f aca="true" t="shared" si="9" ref="Z4:Z14">E4</f>
        <v>1</v>
      </c>
      <c r="AA4" s="15">
        <f aca="true" t="shared" si="10" ref="AA4:AA14">F4*(1+0.1*V4)</f>
        <v>3</v>
      </c>
      <c r="AB4" s="15">
        <f aca="true" t="shared" si="11" ref="AB4:AB14">G4*(1+0.1*R4)</f>
        <v>22</v>
      </c>
      <c r="AC4" s="15">
        <f aca="true" t="shared" si="12" ref="AC4:AC14">IF(T4=0,H4,IF(T4=1,MAX(ROUND(H4*1.1,0),H4+1),IF(T4=2,MAX(ROUND(H4*1.3,0),H4+2),MAX(ROUND(H4*(1+0.2*T4),0),H4+T4))))</f>
        <v>210</v>
      </c>
      <c r="AD4" s="15">
        <f aca="true" t="shared" si="13" ref="AD4:AD14">IF(S4&gt;0,I4*$G$2*(0.96-0.04*S4),I4*$G$2)</f>
        <v>4.3</v>
      </c>
      <c r="AE4" s="15">
        <f aca="true" t="shared" si="14" ref="AE4:AE14">(AC4-1)*(1/AB4)</f>
        <v>9.5</v>
      </c>
      <c r="AF4" s="15">
        <f aca="true" t="shared" si="15" ref="AF4:AF14">AE4+AD4</f>
        <v>13.8</v>
      </c>
      <c r="AG4" s="15">
        <f aca="true" t="shared" si="16" ref="AG4:AG14">(X4+Y4)*Z4*AC4</f>
        <v>80891.99999999999</v>
      </c>
      <c r="AH4" s="15">
        <f aca="true" t="shared" si="17" ref="AH4:AH14">AG4/AF4</f>
        <v>5861.739130434781</v>
      </c>
      <c r="AI4" s="15">
        <f aca="true" t="shared" si="18" ref="AI4:AI14">AG4*AA4/AF4</f>
        <v>17585.217391304344</v>
      </c>
    </row>
    <row r="5" spans="1:35" ht="14.25" customHeight="1">
      <c r="A5" s="10" t="s">
        <v>121</v>
      </c>
      <c r="B5" s="10" t="s">
        <v>18</v>
      </c>
      <c r="C5" s="10">
        <v>250</v>
      </c>
      <c r="D5" s="10">
        <v>0</v>
      </c>
      <c r="E5" s="10">
        <v>1</v>
      </c>
      <c r="F5" s="10">
        <v>4</v>
      </c>
      <c r="G5" s="10">
        <v>15</v>
      </c>
      <c r="H5" s="10">
        <v>16</v>
      </c>
      <c r="I5" s="10">
        <v>1.8</v>
      </c>
      <c r="J5" s="11">
        <f t="shared" si="0"/>
        <v>1</v>
      </c>
      <c r="K5" s="11">
        <f t="shared" si="1"/>
        <v>2.8</v>
      </c>
      <c r="L5" s="12">
        <f t="shared" si="2"/>
        <v>4000</v>
      </c>
      <c r="M5" s="12">
        <f t="shared" si="3"/>
        <v>1428.5714285714287</v>
      </c>
      <c r="N5" s="12">
        <f t="shared" si="4"/>
        <v>5714.285714285715</v>
      </c>
      <c r="O5" s="13">
        <f t="shared" si="5"/>
        <v>1864.111498257839</v>
      </c>
      <c r="P5" s="13">
        <f t="shared" si="6"/>
        <v>7456.445993031356</v>
      </c>
      <c r="Q5" s="14">
        <v>0</v>
      </c>
      <c r="R5" s="14">
        <v>0</v>
      </c>
      <c r="S5" s="14">
        <v>6</v>
      </c>
      <c r="T5" s="14">
        <v>0</v>
      </c>
      <c r="U5" s="14">
        <v>0</v>
      </c>
      <c r="V5" s="14">
        <v>0</v>
      </c>
      <c r="W5" s="14">
        <v>0</v>
      </c>
      <c r="X5" s="15">
        <f t="shared" si="7"/>
        <v>267.49999999999994</v>
      </c>
      <c r="Y5" s="15">
        <f t="shared" si="8"/>
        <v>0</v>
      </c>
      <c r="Z5" s="15">
        <f t="shared" si="9"/>
        <v>1</v>
      </c>
      <c r="AA5" s="15">
        <f t="shared" si="10"/>
        <v>4</v>
      </c>
      <c r="AB5" s="15">
        <f t="shared" si="11"/>
        <v>15</v>
      </c>
      <c r="AC5" s="15">
        <f t="shared" si="12"/>
        <v>16</v>
      </c>
      <c r="AD5" s="15">
        <f t="shared" si="13"/>
        <v>1.296</v>
      </c>
      <c r="AE5" s="15">
        <f t="shared" si="14"/>
        <v>1</v>
      </c>
      <c r="AF5" s="15">
        <f t="shared" si="15"/>
        <v>2.2960000000000003</v>
      </c>
      <c r="AG5" s="15">
        <f t="shared" si="16"/>
        <v>4279.999999999999</v>
      </c>
      <c r="AH5" s="15">
        <f t="shared" si="17"/>
        <v>1864.111498257839</v>
      </c>
      <c r="AI5" s="15">
        <f t="shared" si="18"/>
        <v>7456.445993031356</v>
      </c>
    </row>
    <row r="6" spans="1:35" ht="14.25" customHeight="1">
      <c r="A6" s="10" t="s">
        <v>145</v>
      </c>
      <c r="B6" s="10" t="s">
        <v>34</v>
      </c>
      <c r="C6" s="10">
        <v>800</v>
      </c>
      <c r="D6" s="10">
        <v>0</v>
      </c>
      <c r="E6" s="10">
        <v>1</v>
      </c>
      <c r="F6" s="10">
        <v>5</v>
      </c>
      <c r="G6" s="10">
        <v>5</v>
      </c>
      <c r="H6" s="10">
        <v>30</v>
      </c>
      <c r="I6" s="10">
        <v>3</v>
      </c>
      <c r="J6" s="11">
        <f t="shared" si="0"/>
        <v>5.8</v>
      </c>
      <c r="K6" s="11">
        <f t="shared" si="1"/>
        <v>8.8</v>
      </c>
      <c r="L6" s="12">
        <f t="shared" si="2"/>
        <v>24000</v>
      </c>
      <c r="M6" s="12">
        <f t="shared" si="3"/>
        <v>2727.272727272727</v>
      </c>
      <c r="N6" s="12">
        <f t="shared" si="4"/>
        <v>13636.363636363636</v>
      </c>
      <c r="O6" s="13">
        <f t="shared" si="5"/>
        <v>3779.32075471698</v>
      </c>
      <c r="P6" s="13">
        <f t="shared" si="6"/>
        <v>18896.6037735849</v>
      </c>
      <c r="Q6" s="14">
        <v>2</v>
      </c>
      <c r="R6" s="14">
        <v>0</v>
      </c>
      <c r="S6" s="14">
        <v>0</v>
      </c>
      <c r="T6" s="14">
        <v>2</v>
      </c>
      <c r="U6" s="14">
        <v>0</v>
      </c>
      <c r="V6" s="14">
        <v>0</v>
      </c>
      <c r="W6" s="14">
        <v>0</v>
      </c>
      <c r="X6" s="15">
        <f t="shared" si="7"/>
        <v>1027.1999999999998</v>
      </c>
      <c r="Y6" s="15">
        <f t="shared" si="8"/>
        <v>0</v>
      </c>
      <c r="Z6" s="15">
        <f t="shared" si="9"/>
        <v>1</v>
      </c>
      <c r="AA6" s="15">
        <f t="shared" si="10"/>
        <v>5</v>
      </c>
      <c r="AB6" s="15">
        <f t="shared" si="11"/>
        <v>5</v>
      </c>
      <c r="AC6" s="15">
        <f t="shared" si="12"/>
        <v>39</v>
      </c>
      <c r="AD6" s="15">
        <f t="shared" si="13"/>
        <v>3</v>
      </c>
      <c r="AE6" s="15">
        <f t="shared" si="14"/>
        <v>7.6000000000000005</v>
      </c>
      <c r="AF6" s="15">
        <f t="shared" si="15"/>
        <v>10.600000000000001</v>
      </c>
      <c r="AG6" s="15">
        <f t="shared" si="16"/>
        <v>40060.799999999996</v>
      </c>
      <c r="AH6" s="15">
        <f t="shared" si="17"/>
        <v>3779.32075471698</v>
      </c>
      <c r="AI6" s="15">
        <f t="shared" si="18"/>
        <v>18896.6037735849</v>
      </c>
    </row>
    <row r="7" spans="1:35" ht="14.25" customHeight="1">
      <c r="A7" s="10" t="s">
        <v>12</v>
      </c>
      <c r="B7" s="10" t="s">
        <v>13</v>
      </c>
      <c r="C7" s="10">
        <v>160</v>
      </c>
      <c r="D7" s="10">
        <v>0</v>
      </c>
      <c r="E7" s="10">
        <v>10</v>
      </c>
      <c r="F7" s="10">
        <v>3</v>
      </c>
      <c r="G7" s="10">
        <v>8</v>
      </c>
      <c r="H7" s="10">
        <v>5</v>
      </c>
      <c r="I7" s="10">
        <v>2</v>
      </c>
      <c r="J7" s="11">
        <f t="shared" si="0"/>
        <v>0.5</v>
      </c>
      <c r="K7" s="11">
        <f t="shared" si="1"/>
        <v>2.5</v>
      </c>
      <c r="L7" s="12">
        <f t="shared" si="2"/>
        <v>8000</v>
      </c>
      <c r="M7" s="12">
        <f t="shared" si="3"/>
        <v>3200</v>
      </c>
      <c r="N7" s="12">
        <f t="shared" si="4"/>
        <v>9600</v>
      </c>
      <c r="O7" s="13">
        <f t="shared" si="5"/>
        <v>11201.189591078066</v>
      </c>
      <c r="P7" s="13">
        <f t="shared" si="6"/>
        <v>33603.5687732342</v>
      </c>
      <c r="Q7" s="14">
        <v>6</v>
      </c>
      <c r="R7" s="14">
        <v>0</v>
      </c>
      <c r="S7" s="14">
        <v>6</v>
      </c>
      <c r="T7" s="14">
        <v>6</v>
      </c>
      <c r="U7" s="14">
        <v>0</v>
      </c>
      <c r="V7" s="14">
        <v>0</v>
      </c>
      <c r="W7" s="14">
        <v>0</v>
      </c>
      <c r="X7" s="15">
        <f t="shared" si="7"/>
        <v>273.91999999999996</v>
      </c>
      <c r="Y7" s="15">
        <f t="shared" si="8"/>
        <v>0</v>
      </c>
      <c r="Z7" s="15">
        <f t="shared" si="9"/>
        <v>10</v>
      </c>
      <c r="AA7" s="15">
        <f t="shared" si="10"/>
        <v>3</v>
      </c>
      <c r="AB7" s="15">
        <f t="shared" si="11"/>
        <v>8</v>
      </c>
      <c r="AC7" s="15">
        <f t="shared" si="12"/>
        <v>11</v>
      </c>
      <c r="AD7" s="15">
        <f t="shared" si="13"/>
        <v>1.44</v>
      </c>
      <c r="AE7" s="15">
        <f t="shared" si="14"/>
        <v>1.25</v>
      </c>
      <c r="AF7" s="15">
        <f t="shared" si="15"/>
        <v>2.69</v>
      </c>
      <c r="AG7" s="15">
        <f t="shared" si="16"/>
        <v>30131.199999999997</v>
      </c>
      <c r="AH7" s="15">
        <f t="shared" si="17"/>
        <v>11201.189591078066</v>
      </c>
      <c r="AI7" s="15">
        <f t="shared" si="18"/>
        <v>33603.5687732342</v>
      </c>
    </row>
    <row r="8" spans="1:35" ht="14.25" customHeight="1">
      <c r="A8" s="10" t="s">
        <v>40</v>
      </c>
      <c r="B8" s="10" t="s">
        <v>41</v>
      </c>
      <c r="C8" s="10">
        <v>180</v>
      </c>
      <c r="D8" s="10">
        <v>0</v>
      </c>
      <c r="E8" s="10">
        <v>1</v>
      </c>
      <c r="F8" s="10">
        <v>3</v>
      </c>
      <c r="G8" s="10">
        <v>11</v>
      </c>
      <c r="H8" s="10">
        <v>210</v>
      </c>
      <c r="I8" s="10">
        <v>4.3</v>
      </c>
      <c r="J8" s="11">
        <f t="shared" si="0"/>
        <v>19</v>
      </c>
      <c r="K8" s="11">
        <f t="shared" si="1"/>
        <v>23.3</v>
      </c>
      <c r="L8" s="12">
        <f t="shared" si="2"/>
        <v>37800</v>
      </c>
      <c r="M8" s="12">
        <f t="shared" si="3"/>
        <v>1622.3175965665237</v>
      </c>
      <c r="N8" s="12">
        <f t="shared" si="4"/>
        <v>4866.9527896995705</v>
      </c>
      <c r="O8" s="13">
        <f t="shared" si="5"/>
        <v>1735.87982832618</v>
      </c>
      <c r="P8" s="13">
        <f t="shared" si="6"/>
        <v>5207.639484978539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5">
        <f t="shared" si="7"/>
        <v>192.59999999999997</v>
      </c>
      <c r="Y8" s="15">
        <f t="shared" si="8"/>
        <v>0</v>
      </c>
      <c r="Z8" s="15">
        <f t="shared" si="9"/>
        <v>1</v>
      </c>
      <c r="AA8" s="15">
        <f t="shared" si="10"/>
        <v>3</v>
      </c>
      <c r="AB8" s="15">
        <f t="shared" si="11"/>
        <v>11</v>
      </c>
      <c r="AC8" s="15">
        <f t="shared" si="12"/>
        <v>210</v>
      </c>
      <c r="AD8" s="15">
        <f t="shared" si="13"/>
        <v>4.3</v>
      </c>
      <c r="AE8" s="15">
        <f t="shared" si="14"/>
        <v>19</v>
      </c>
      <c r="AF8" s="15">
        <f t="shared" si="15"/>
        <v>23.3</v>
      </c>
      <c r="AG8" s="15">
        <f t="shared" si="16"/>
        <v>40445.99999999999</v>
      </c>
      <c r="AH8" s="15">
        <f t="shared" si="17"/>
        <v>1735.87982832618</v>
      </c>
      <c r="AI8" s="15">
        <f t="shared" si="18"/>
        <v>5207.639484978539</v>
      </c>
    </row>
    <row r="9" spans="1:35" ht="14.25" customHeight="1">
      <c r="A9" s="10"/>
      <c r="B9" s="10"/>
      <c r="C9" s="10"/>
      <c r="D9" s="10"/>
      <c r="E9" s="10"/>
      <c r="F9" s="10"/>
      <c r="G9" s="10"/>
      <c r="H9" s="10"/>
      <c r="I9" s="10"/>
      <c r="J9" s="11" t="e">
        <f t="shared" si="0"/>
        <v>#DIV/0!</v>
      </c>
      <c r="K9" s="11" t="e">
        <f t="shared" si="1"/>
        <v>#DIV/0!</v>
      </c>
      <c r="L9" s="12">
        <f t="shared" si="2"/>
        <v>0</v>
      </c>
      <c r="M9" s="12" t="e">
        <f t="shared" si="3"/>
        <v>#DIV/0!</v>
      </c>
      <c r="N9" s="12" t="e">
        <f t="shared" si="4"/>
        <v>#DIV/0!</v>
      </c>
      <c r="O9" s="13" t="e">
        <f t="shared" si="5"/>
        <v>#DIV/0!</v>
      </c>
      <c r="P9" s="13" t="e">
        <f t="shared" si="6"/>
        <v>#DIV/0!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5">
        <f t="shared" si="7"/>
        <v>0</v>
      </c>
      <c r="Y9" s="15">
        <f t="shared" si="8"/>
        <v>0</v>
      </c>
      <c r="Z9" s="15">
        <f t="shared" si="9"/>
        <v>0</v>
      </c>
      <c r="AA9" s="15">
        <f t="shared" si="10"/>
        <v>0</v>
      </c>
      <c r="AB9" s="15">
        <f t="shared" si="11"/>
        <v>0</v>
      </c>
      <c r="AC9" s="15">
        <f t="shared" si="12"/>
        <v>0</v>
      </c>
      <c r="AD9" s="15">
        <f t="shared" si="13"/>
        <v>0</v>
      </c>
      <c r="AE9" s="15" t="e">
        <f t="shared" si="14"/>
        <v>#DIV/0!</v>
      </c>
      <c r="AF9" s="15" t="e">
        <f t="shared" si="15"/>
        <v>#DIV/0!</v>
      </c>
      <c r="AG9" s="15">
        <f t="shared" si="16"/>
        <v>0</v>
      </c>
      <c r="AH9" s="15" t="e">
        <f t="shared" si="17"/>
        <v>#DIV/0!</v>
      </c>
      <c r="AI9" s="15" t="e">
        <f t="shared" si="18"/>
        <v>#DIV/0!</v>
      </c>
    </row>
    <row r="10" spans="1:35" ht="14.25" customHeight="1">
      <c r="A10" s="10"/>
      <c r="B10" s="10"/>
      <c r="C10" s="10"/>
      <c r="D10" s="10"/>
      <c r="E10" s="10"/>
      <c r="F10" s="10"/>
      <c r="G10" s="10"/>
      <c r="H10" s="10"/>
      <c r="I10" s="10"/>
      <c r="J10" s="11" t="e">
        <f t="shared" si="0"/>
        <v>#DIV/0!</v>
      </c>
      <c r="K10" s="11" t="e">
        <f t="shared" si="1"/>
        <v>#DIV/0!</v>
      </c>
      <c r="L10" s="12">
        <f t="shared" si="2"/>
        <v>0</v>
      </c>
      <c r="M10" s="12" t="e">
        <f t="shared" si="3"/>
        <v>#DIV/0!</v>
      </c>
      <c r="N10" s="12" t="e">
        <f t="shared" si="4"/>
        <v>#DIV/0!</v>
      </c>
      <c r="O10" s="13" t="e">
        <f t="shared" si="5"/>
        <v>#DIV/0!</v>
      </c>
      <c r="P10" s="13" t="e">
        <f t="shared" si="6"/>
        <v>#DIV/0!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5">
        <f t="shared" si="7"/>
        <v>0</v>
      </c>
      <c r="Y10" s="15">
        <f t="shared" si="8"/>
        <v>0</v>
      </c>
      <c r="Z10" s="15">
        <f t="shared" si="9"/>
        <v>0</v>
      </c>
      <c r="AA10" s="15">
        <f t="shared" si="10"/>
        <v>0</v>
      </c>
      <c r="AB10" s="15">
        <f t="shared" si="11"/>
        <v>0</v>
      </c>
      <c r="AC10" s="15">
        <f t="shared" si="12"/>
        <v>0</v>
      </c>
      <c r="AD10" s="15">
        <f t="shared" si="13"/>
        <v>0</v>
      </c>
      <c r="AE10" s="15" t="e">
        <f t="shared" si="14"/>
        <v>#DIV/0!</v>
      </c>
      <c r="AF10" s="15" t="e">
        <f t="shared" si="15"/>
        <v>#DIV/0!</v>
      </c>
      <c r="AG10" s="15">
        <f t="shared" si="16"/>
        <v>0</v>
      </c>
      <c r="AH10" s="15" t="e">
        <f t="shared" si="17"/>
        <v>#DIV/0!</v>
      </c>
      <c r="AI10" s="15" t="e">
        <f t="shared" si="18"/>
        <v>#DIV/0!</v>
      </c>
    </row>
    <row r="11" spans="1:35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1" t="e">
        <f t="shared" si="0"/>
        <v>#DIV/0!</v>
      </c>
      <c r="K11" s="11" t="e">
        <f t="shared" si="1"/>
        <v>#DIV/0!</v>
      </c>
      <c r="L11" s="12">
        <f t="shared" si="2"/>
        <v>0</v>
      </c>
      <c r="M11" s="12" t="e">
        <f t="shared" si="3"/>
        <v>#DIV/0!</v>
      </c>
      <c r="N11" s="12" t="e">
        <f t="shared" si="4"/>
        <v>#DIV/0!</v>
      </c>
      <c r="O11" s="13" t="e">
        <f t="shared" si="5"/>
        <v>#DIV/0!</v>
      </c>
      <c r="P11" s="13" t="e">
        <f t="shared" si="6"/>
        <v>#DIV/0!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5">
        <f t="shared" si="7"/>
        <v>0</v>
      </c>
      <c r="Y11" s="15">
        <f t="shared" si="8"/>
        <v>0</v>
      </c>
      <c r="Z11" s="15">
        <f t="shared" si="9"/>
        <v>0</v>
      </c>
      <c r="AA11" s="15">
        <f t="shared" si="10"/>
        <v>0</v>
      </c>
      <c r="AB11" s="15">
        <f t="shared" si="11"/>
        <v>0</v>
      </c>
      <c r="AC11" s="15">
        <f t="shared" si="12"/>
        <v>0</v>
      </c>
      <c r="AD11" s="15">
        <f t="shared" si="13"/>
        <v>0</v>
      </c>
      <c r="AE11" s="15" t="e">
        <f t="shared" si="14"/>
        <v>#DIV/0!</v>
      </c>
      <c r="AF11" s="15" t="e">
        <f t="shared" si="15"/>
        <v>#DIV/0!</v>
      </c>
      <c r="AG11" s="15">
        <f t="shared" si="16"/>
        <v>0</v>
      </c>
      <c r="AH11" s="15" t="e">
        <f t="shared" si="17"/>
        <v>#DIV/0!</v>
      </c>
      <c r="AI11" s="15" t="e">
        <f t="shared" si="18"/>
        <v>#DIV/0!</v>
      </c>
    </row>
    <row r="12" spans="1:35" ht="14.25" customHeight="1">
      <c r="A12" s="10"/>
      <c r="B12" s="10"/>
      <c r="C12" s="10"/>
      <c r="D12" s="10"/>
      <c r="E12" s="10"/>
      <c r="F12" s="10"/>
      <c r="G12" s="10"/>
      <c r="H12" s="10"/>
      <c r="I12" s="10"/>
      <c r="J12" s="11" t="e">
        <f t="shared" si="0"/>
        <v>#DIV/0!</v>
      </c>
      <c r="K12" s="11" t="e">
        <f t="shared" si="1"/>
        <v>#DIV/0!</v>
      </c>
      <c r="L12" s="12">
        <f t="shared" si="2"/>
        <v>0</v>
      </c>
      <c r="M12" s="12" t="e">
        <f t="shared" si="3"/>
        <v>#DIV/0!</v>
      </c>
      <c r="N12" s="12" t="e">
        <f t="shared" si="4"/>
        <v>#DIV/0!</v>
      </c>
      <c r="O12" s="13" t="e">
        <f t="shared" si="5"/>
        <v>#DIV/0!</v>
      </c>
      <c r="P12" s="13" t="e">
        <f t="shared" si="6"/>
        <v>#DIV/0!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5">
        <f t="shared" si="7"/>
        <v>0</v>
      </c>
      <c r="Y12" s="15">
        <f t="shared" si="8"/>
        <v>0</v>
      </c>
      <c r="Z12" s="15">
        <f t="shared" si="9"/>
        <v>0</v>
      </c>
      <c r="AA12" s="15">
        <f t="shared" si="10"/>
        <v>0</v>
      </c>
      <c r="AB12" s="15">
        <f t="shared" si="11"/>
        <v>0</v>
      </c>
      <c r="AC12" s="15">
        <f t="shared" si="12"/>
        <v>0</v>
      </c>
      <c r="AD12" s="15">
        <f t="shared" si="13"/>
        <v>0</v>
      </c>
      <c r="AE12" s="15" t="e">
        <f t="shared" si="14"/>
        <v>#DIV/0!</v>
      </c>
      <c r="AF12" s="15" t="e">
        <f t="shared" si="15"/>
        <v>#DIV/0!</v>
      </c>
      <c r="AG12" s="15">
        <f t="shared" si="16"/>
        <v>0</v>
      </c>
      <c r="AH12" s="15" t="e">
        <f t="shared" si="17"/>
        <v>#DIV/0!</v>
      </c>
      <c r="AI12" s="15" t="e">
        <f t="shared" si="18"/>
        <v>#DIV/0!</v>
      </c>
    </row>
    <row r="13" spans="1:35" ht="14.25" customHeight="1">
      <c r="A13" s="10"/>
      <c r="B13" s="10"/>
      <c r="C13" s="10"/>
      <c r="D13" s="10"/>
      <c r="E13" s="10"/>
      <c r="F13" s="10"/>
      <c r="G13" s="10"/>
      <c r="H13" s="10"/>
      <c r="I13" s="10"/>
      <c r="J13" s="11" t="e">
        <f t="shared" si="0"/>
        <v>#DIV/0!</v>
      </c>
      <c r="K13" s="11" t="e">
        <f t="shared" si="1"/>
        <v>#DIV/0!</v>
      </c>
      <c r="L13" s="12">
        <f t="shared" si="2"/>
        <v>0</v>
      </c>
      <c r="M13" s="12" t="e">
        <f t="shared" si="3"/>
        <v>#DIV/0!</v>
      </c>
      <c r="N13" s="12" t="e">
        <f t="shared" si="4"/>
        <v>#DIV/0!</v>
      </c>
      <c r="O13" s="13" t="e">
        <f t="shared" si="5"/>
        <v>#DIV/0!</v>
      </c>
      <c r="P13" s="13" t="e">
        <f t="shared" si="6"/>
        <v>#DIV/0!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5">
        <f t="shared" si="7"/>
        <v>0</v>
      </c>
      <c r="Y13" s="15">
        <f t="shared" si="8"/>
        <v>0</v>
      </c>
      <c r="Z13" s="15">
        <f t="shared" si="9"/>
        <v>0</v>
      </c>
      <c r="AA13" s="15">
        <f t="shared" si="10"/>
        <v>0</v>
      </c>
      <c r="AB13" s="15">
        <f t="shared" si="11"/>
        <v>0</v>
      </c>
      <c r="AC13" s="15">
        <f t="shared" si="12"/>
        <v>0</v>
      </c>
      <c r="AD13" s="15">
        <f t="shared" si="13"/>
        <v>0</v>
      </c>
      <c r="AE13" s="15" t="e">
        <f t="shared" si="14"/>
        <v>#DIV/0!</v>
      </c>
      <c r="AF13" s="15" t="e">
        <f t="shared" si="15"/>
        <v>#DIV/0!</v>
      </c>
      <c r="AG13" s="15">
        <f t="shared" si="16"/>
        <v>0</v>
      </c>
      <c r="AH13" s="15" t="e">
        <f t="shared" si="17"/>
        <v>#DIV/0!</v>
      </c>
      <c r="AI13" s="15" t="e">
        <f t="shared" si="18"/>
        <v>#DIV/0!</v>
      </c>
    </row>
    <row r="14" spans="1:35" ht="14.25" customHeight="1">
      <c r="A14" s="10"/>
      <c r="B14" s="10"/>
      <c r="C14" s="10"/>
      <c r="D14" s="10"/>
      <c r="E14" s="10"/>
      <c r="F14" s="10"/>
      <c r="G14" s="10"/>
      <c r="H14" s="10"/>
      <c r="I14" s="10"/>
      <c r="J14" s="11" t="e">
        <f t="shared" si="0"/>
        <v>#DIV/0!</v>
      </c>
      <c r="K14" s="11" t="e">
        <f t="shared" si="1"/>
        <v>#DIV/0!</v>
      </c>
      <c r="L14" s="12">
        <f t="shared" si="2"/>
        <v>0</v>
      </c>
      <c r="M14" s="12" t="e">
        <f t="shared" si="3"/>
        <v>#DIV/0!</v>
      </c>
      <c r="N14" s="12" t="e">
        <f t="shared" si="4"/>
        <v>#DIV/0!</v>
      </c>
      <c r="O14" s="13" t="e">
        <f t="shared" si="5"/>
        <v>#DIV/0!</v>
      </c>
      <c r="P14" s="13" t="e">
        <f t="shared" si="6"/>
        <v>#DIV/0!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5">
        <f t="shared" si="7"/>
        <v>0</v>
      </c>
      <c r="Y14" s="15">
        <f t="shared" si="8"/>
        <v>0</v>
      </c>
      <c r="Z14" s="15">
        <f t="shared" si="9"/>
        <v>0</v>
      </c>
      <c r="AA14" s="15">
        <f t="shared" si="10"/>
        <v>0</v>
      </c>
      <c r="AB14" s="15">
        <f t="shared" si="11"/>
        <v>0</v>
      </c>
      <c r="AC14" s="15">
        <f t="shared" si="12"/>
        <v>0</v>
      </c>
      <c r="AD14" s="15">
        <f t="shared" si="13"/>
        <v>0</v>
      </c>
      <c r="AE14" s="15" t="e">
        <f t="shared" si="14"/>
        <v>#DIV/0!</v>
      </c>
      <c r="AF14" s="15" t="e">
        <f t="shared" si="15"/>
        <v>#DIV/0!</v>
      </c>
      <c r="AG14" s="15">
        <f t="shared" si="16"/>
        <v>0</v>
      </c>
      <c r="AH14" s="15" t="e">
        <f t="shared" si="17"/>
        <v>#DIV/0!</v>
      </c>
      <c r="AI14" s="15" t="e">
        <f t="shared" si="18"/>
        <v>#DIV/0!</v>
      </c>
    </row>
    <row r="17" spans="1:2" ht="14.25" customHeight="1">
      <c r="A17" t="s">
        <v>184</v>
      </c>
      <c r="B17">
        <v>2</v>
      </c>
    </row>
    <row r="18" spans="1:2" ht="14.25" customHeight="1">
      <c r="A18" t="s">
        <v>185</v>
      </c>
      <c r="B18">
        <f>2-0.54</f>
        <v>1.46</v>
      </c>
    </row>
    <row r="25" spans="3:6" ht="14.25" customHeight="1">
      <c r="C25">
        <f>1.2-0.72</f>
        <v>0.48</v>
      </c>
      <c r="D25">
        <f>C25*4</f>
        <v>1.92</v>
      </c>
      <c r="E25">
        <f>1.92*(1-7*0.04)</f>
        <v>1.3823999999999999</v>
      </c>
      <c r="F25">
        <f>D25-E25</f>
        <v>0.5376000000000001</v>
      </c>
    </row>
  </sheetData>
  <sheetProtection selectLockedCells="1" selectUnlockedCells="1"/>
  <mergeCells count="3">
    <mergeCell ref="A1:F1"/>
    <mergeCell ref="Q1:W1"/>
    <mergeCell ref="O2:P2"/>
  </mergeCells>
  <dataValidations count="2">
    <dataValidation type="whole" allowBlank="1" showErrorMessage="1" sqref="B2 I2">
      <formula1>0</formula1>
      <formula2>25</formula2>
    </dataValidation>
    <dataValidation type="whole" allowBlank="1" showErrorMessage="1" sqref="D2 K2 Q4:W14">
      <formula1>0</formula1>
      <formula2>10</formula2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workbookViewId="0" topLeftCell="A1">
      <selection activeCell="S6" sqref="S6"/>
    </sheetView>
  </sheetViews>
  <sheetFormatPr defaultColWidth="11.421875" defaultRowHeight="14.25" customHeight="1"/>
  <cols>
    <col min="1" max="1" width="11.57421875" style="0" customWidth="1"/>
    <col min="2" max="2" width="5.57421875" style="0" customWidth="1"/>
    <col min="3" max="3" width="7.00390625" style="0" customWidth="1"/>
    <col min="4" max="4" width="4.57421875" style="0" customWidth="1"/>
    <col min="5" max="5" width="6.28125" style="0" customWidth="1"/>
    <col min="6" max="6" width="5.00390625" style="0" customWidth="1"/>
    <col min="7" max="7" width="5.57421875" style="0" customWidth="1"/>
    <col min="8" max="8" width="7.28125" style="0" customWidth="1"/>
    <col min="9" max="9" width="5.421875" style="0" customWidth="1"/>
    <col min="10" max="10" width="6.421875" style="0" customWidth="1"/>
    <col min="11" max="11" width="5.421875" style="0" customWidth="1"/>
    <col min="12" max="12" width="6.00390625" style="0" customWidth="1"/>
    <col min="13" max="13" width="5.7109375" style="0" customWidth="1"/>
    <col min="14" max="14" width="6.00390625" style="0" customWidth="1"/>
    <col min="15" max="15" width="6.421875" style="0" customWidth="1"/>
    <col min="16" max="16" width="6.00390625" style="0" customWidth="1"/>
    <col min="17" max="17" width="4.28125" style="0" customWidth="1"/>
    <col min="18" max="20" width="4.57421875" style="0" customWidth="1"/>
    <col min="21" max="21" width="3.421875" style="0" customWidth="1"/>
    <col min="22" max="22" width="4.28125" style="0" customWidth="1"/>
    <col min="23" max="23" width="4.00390625" style="0" customWidth="1"/>
    <col min="24" max="24" width="6.7109375" style="0" customWidth="1"/>
    <col min="25" max="25" width="5.140625" style="0" customWidth="1"/>
    <col min="26" max="26" width="4.140625" style="0" customWidth="1"/>
    <col min="27" max="27" width="4.8515625" style="0" customWidth="1"/>
    <col min="28" max="28" width="5.140625" style="0" customWidth="1"/>
    <col min="29" max="29" width="5.00390625" style="0" customWidth="1"/>
    <col min="30" max="33" width="6.7109375" style="0" customWidth="1"/>
    <col min="34" max="34" width="5.7109375" style="0" customWidth="1"/>
    <col min="35" max="35" width="6.28125" style="0" customWidth="1"/>
    <col min="36" max="16384" width="11.57421875" style="0" customWidth="1"/>
  </cols>
  <sheetData>
    <row r="1" spans="1:23" ht="14.25" customHeight="1">
      <c r="A1" s="3" t="s">
        <v>157</v>
      </c>
      <c r="B1" s="3"/>
      <c r="C1" s="3"/>
      <c r="D1" s="3"/>
      <c r="E1" s="3"/>
      <c r="F1" s="3"/>
      <c r="G1" t="s">
        <v>158</v>
      </c>
      <c r="H1" s="4" t="s">
        <v>159</v>
      </c>
      <c r="J1" s="1"/>
      <c r="K1" s="1"/>
      <c r="L1" s="2" t="s">
        <v>160</v>
      </c>
      <c r="M1" s="2" t="s">
        <v>2</v>
      </c>
      <c r="N1" s="2"/>
      <c r="O1" s="2"/>
      <c r="P1" s="2"/>
      <c r="Q1" s="3" t="s">
        <v>161</v>
      </c>
      <c r="R1" s="3"/>
      <c r="S1" s="3"/>
      <c r="T1" s="3"/>
      <c r="U1" s="3"/>
      <c r="V1" s="3"/>
      <c r="W1" s="3"/>
    </row>
    <row r="2" spans="1:24" ht="14.25" customHeight="1">
      <c r="A2" t="s">
        <v>162</v>
      </c>
      <c r="B2" s="5">
        <v>1</v>
      </c>
      <c r="C2" t="s">
        <v>163</v>
      </c>
      <c r="D2" s="5">
        <v>10</v>
      </c>
      <c r="E2" t="s">
        <v>164</v>
      </c>
      <c r="F2" s="5">
        <v>0</v>
      </c>
      <c r="G2" s="4">
        <f>(IF(B2&gt;0,POWER(0.96,B2),1))*(1-0.025*D2)-F2</f>
        <v>0.72</v>
      </c>
      <c r="H2" t="s">
        <v>162</v>
      </c>
      <c r="I2" s="5">
        <v>1</v>
      </c>
      <c r="J2" t="s">
        <v>165</v>
      </c>
      <c r="K2" s="6">
        <v>0</v>
      </c>
      <c r="L2" s="7">
        <f>IF(K2&gt;0,0.02+0.005*K2,0)+IF(I2&gt;0,0.035+0.005*I2,0)</f>
        <v>0.04</v>
      </c>
      <c r="M2" s="8">
        <f>IF(I2&gt;0,1.01+I2*0.04,1)</f>
        <v>1.05</v>
      </c>
      <c r="N2" s="2"/>
      <c r="O2" s="9" t="s">
        <v>166</v>
      </c>
      <c r="P2" s="9"/>
      <c r="X2" t="s">
        <v>167</v>
      </c>
    </row>
    <row r="3" spans="1:35" ht="14.25" customHeight="1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s="1" t="s">
        <v>168</v>
      </c>
      <c r="K3" s="1" t="s">
        <v>169</v>
      </c>
      <c r="L3" s="2" t="s">
        <v>170</v>
      </c>
      <c r="M3" s="2" t="s">
        <v>171</v>
      </c>
      <c r="N3" s="2" t="s">
        <v>172</v>
      </c>
      <c r="O3" s="2" t="s">
        <v>171</v>
      </c>
      <c r="P3" s="2" t="s">
        <v>172</v>
      </c>
      <c r="Q3" t="s">
        <v>173</v>
      </c>
      <c r="R3" t="s">
        <v>174</v>
      </c>
      <c r="S3" t="s">
        <v>175</v>
      </c>
      <c r="T3" t="s">
        <v>176</v>
      </c>
      <c r="U3" t="s">
        <v>177</v>
      </c>
      <c r="V3" t="s">
        <v>178</v>
      </c>
      <c r="W3" t="s">
        <v>179</v>
      </c>
      <c r="X3" t="s">
        <v>2</v>
      </c>
      <c r="Y3" t="s">
        <v>3</v>
      </c>
      <c r="Z3" t="s">
        <v>180</v>
      </c>
      <c r="AA3" t="s">
        <v>5</v>
      </c>
      <c r="AB3" t="s">
        <v>181</v>
      </c>
      <c r="AC3" t="s">
        <v>182</v>
      </c>
      <c r="AD3" t="s">
        <v>183</v>
      </c>
      <c r="AE3" s="1" t="s">
        <v>168</v>
      </c>
      <c r="AF3" s="1" t="s">
        <v>169</v>
      </c>
      <c r="AG3" s="2" t="s">
        <v>170</v>
      </c>
      <c r="AH3" s="2" t="s">
        <v>171</v>
      </c>
      <c r="AI3" s="2" t="s">
        <v>172</v>
      </c>
    </row>
    <row r="4" spans="1:35" ht="14.25" customHeight="1">
      <c r="A4" s="10" t="s">
        <v>121</v>
      </c>
      <c r="B4" s="10" t="s">
        <v>18</v>
      </c>
      <c r="C4" s="10">
        <v>250</v>
      </c>
      <c r="D4" s="10">
        <v>0</v>
      </c>
      <c r="E4" s="10">
        <v>1</v>
      </c>
      <c r="F4" s="10">
        <v>4</v>
      </c>
      <c r="G4" s="10">
        <v>15</v>
      </c>
      <c r="H4" s="10">
        <v>16</v>
      </c>
      <c r="I4" s="10">
        <v>1.8</v>
      </c>
      <c r="J4" s="11">
        <f aca="true" t="shared" si="0" ref="J4:J14">(H4-1)/G4</f>
        <v>1</v>
      </c>
      <c r="K4" s="11">
        <f aca="true" t="shared" si="1" ref="K4:K14">J4+I4</f>
        <v>2.8</v>
      </c>
      <c r="L4" s="12">
        <f aca="true" t="shared" si="2" ref="L4:L14">H4*E4*(C4+D4)</f>
        <v>4000</v>
      </c>
      <c r="M4" s="12">
        <f aca="true" t="shared" si="3" ref="M4:M14">L4/K4</f>
        <v>1428.5714285714287</v>
      </c>
      <c r="N4" s="12">
        <f aca="true" t="shared" si="4" ref="N4:N14">L4*F4/K4</f>
        <v>5714.285714285715</v>
      </c>
      <c r="O4" s="13">
        <f aca="true" t="shared" si="5" ref="O4:O14">AH4</f>
        <v>2722.9965156794424</v>
      </c>
      <c r="P4" s="13">
        <f aca="true" t="shared" si="6" ref="P4:P14">AI4</f>
        <v>10891.98606271777</v>
      </c>
      <c r="Q4" s="14">
        <v>5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5">
        <f aca="true" t="shared" si="7" ref="X4:X14">C4*(1+0.1*Q4)*(IF(U4&gt;0,$L$2+0.02+0.01*U4,$L$2)*(1+$M$2)+(1-IF(U4&gt;0,$L$2+0.02+0.01*U4,$L$2)))</f>
        <v>390.75</v>
      </c>
      <c r="Y4" s="15">
        <f aca="true" t="shared" si="8" ref="Y4:Y14">D4*(1+0.1*W4)</f>
        <v>0</v>
      </c>
      <c r="Z4" s="15">
        <f aca="true" t="shared" si="9" ref="Z4:Z14">E4</f>
        <v>1</v>
      </c>
      <c r="AA4" s="15">
        <f aca="true" t="shared" si="10" ref="AA4:AA14">F4*(1+0.1*V4)</f>
        <v>4</v>
      </c>
      <c r="AB4" s="15">
        <f aca="true" t="shared" si="11" ref="AB4:AB14">G4*(1+0.1*R4)</f>
        <v>15</v>
      </c>
      <c r="AC4" s="15">
        <f aca="true" t="shared" si="12" ref="AC4:AC14">IF(T4=0,H4,IF(T4=1,MAX(ROUND(H4*1.1,0),H4+1),IF(T4=2,MAX(ROUND(H4*1.3,0),H4+2),MAX(ROUND(H4*(1+0.2*T4),0),H4+T4))))</f>
        <v>16</v>
      </c>
      <c r="AD4" s="15">
        <f aca="true" t="shared" si="13" ref="AD4:AD14">IF(S4&gt;0,I4*$G$2*(0.96-0.04*S4),I4*$G$2)</f>
        <v>1.296</v>
      </c>
      <c r="AE4" s="15">
        <f aca="true" t="shared" si="14" ref="AE4:AE14">(AC4-1)*(1/AB4)</f>
        <v>1</v>
      </c>
      <c r="AF4" s="15">
        <f aca="true" t="shared" si="15" ref="AF4:AF14">AE4+AD4</f>
        <v>2.2960000000000003</v>
      </c>
      <c r="AG4" s="15">
        <f aca="true" t="shared" si="16" ref="AG4:AG14">(X4+Y4)*Z4*AC4</f>
        <v>6252</v>
      </c>
      <c r="AH4" s="15">
        <f aca="true" t="shared" si="17" ref="AH4:AH14">AG4/AF4</f>
        <v>2722.9965156794424</v>
      </c>
      <c r="AI4" s="15">
        <f aca="true" t="shared" si="18" ref="AI4:AI14">AG4*AA4/AF4</f>
        <v>10891.98606271777</v>
      </c>
    </row>
    <row r="5" spans="1:35" ht="14.25" customHeight="1">
      <c r="A5" s="10" t="s">
        <v>121</v>
      </c>
      <c r="B5" s="10" t="s">
        <v>18</v>
      </c>
      <c r="C5" s="10">
        <v>250</v>
      </c>
      <c r="D5" s="10">
        <v>0</v>
      </c>
      <c r="E5" s="10">
        <v>1</v>
      </c>
      <c r="F5" s="10">
        <v>4</v>
      </c>
      <c r="G5" s="10">
        <v>15</v>
      </c>
      <c r="H5" s="10">
        <v>16</v>
      </c>
      <c r="I5" s="10">
        <v>1.8</v>
      </c>
      <c r="J5" s="11">
        <f t="shared" si="0"/>
        <v>1</v>
      </c>
      <c r="K5" s="11">
        <f t="shared" si="1"/>
        <v>2.8</v>
      </c>
      <c r="L5" s="12">
        <f t="shared" si="2"/>
        <v>4000</v>
      </c>
      <c r="M5" s="12">
        <f t="shared" si="3"/>
        <v>1428.5714285714287</v>
      </c>
      <c r="N5" s="12">
        <f t="shared" si="4"/>
        <v>5714.285714285715</v>
      </c>
      <c r="O5" s="13">
        <f t="shared" si="5"/>
        <v>3240.1393073329837</v>
      </c>
      <c r="P5" s="13">
        <f t="shared" si="6"/>
        <v>12960.557229331935</v>
      </c>
      <c r="Q5" s="14">
        <v>0</v>
      </c>
      <c r="R5" s="14">
        <v>0</v>
      </c>
      <c r="S5" s="14">
        <v>10</v>
      </c>
      <c r="T5" s="14">
        <v>10</v>
      </c>
      <c r="U5" s="14">
        <v>0</v>
      </c>
      <c r="V5" s="14">
        <v>0</v>
      </c>
      <c r="W5" s="14">
        <v>0</v>
      </c>
      <c r="X5" s="15">
        <f t="shared" si="7"/>
        <v>260.5</v>
      </c>
      <c r="Y5" s="15">
        <f t="shared" si="8"/>
        <v>0</v>
      </c>
      <c r="Z5" s="15">
        <f t="shared" si="9"/>
        <v>1</v>
      </c>
      <c r="AA5" s="15">
        <f t="shared" si="10"/>
        <v>4</v>
      </c>
      <c r="AB5" s="15">
        <f t="shared" si="11"/>
        <v>15</v>
      </c>
      <c r="AC5" s="15">
        <f t="shared" si="12"/>
        <v>48</v>
      </c>
      <c r="AD5" s="15">
        <f t="shared" si="13"/>
        <v>0.72576</v>
      </c>
      <c r="AE5" s="15">
        <f t="shared" si="14"/>
        <v>3.1333333333333333</v>
      </c>
      <c r="AF5" s="15">
        <f t="shared" si="15"/>
        <v>3.859093333333333</v>
      </c>
      <c r="AG5" s="15">
        <f t="shared" si="16"/>
        <v>12504</v>
      </c>
      <c r="AH5" s="15">
        <f t="shared" si="17"/>
        <v>3240.1393073329837</v>
      </c>
      <c r="AI5" s="15">
        <f t="shared" si="18"/>
        <v>12960.557229331935</v>
      </c>
    </row>
    <row r="6" spans="1:35" ht="14.25" customHeight="1">
      <c r="A6" s="10" t="s">
        <v>130</v>
      </c>
      <c r="B6" s="10" t="s">
        <v>34</v>
      </c>
      <c r="C6" s="10">
        <v>485</v>
      </c>
      <c r="D6" s="10">
        <v>0</v>
      </c>
      <c r="E6" s="10">
        <v>1</v>
      </c>
      <c r="F6" s="10">
        <v>3</v>
      </c>
      <c r="G6" s="10">
        <v>6</v>
      </c>
      <c r="H6" s="10">
        <v>150</v>
      </c>
      <c r="I6" s="10">
        <v>2.5</v>
      </c>
      <c r="J6" s="11">
        <f t="shared" si="0"/>
        <v>24.833333333333332</v>
      </c>
      <c r="K6" s="11">
        <f t="shared" si="1"/>
        <v>27.333333333333332</v>
      </c>
      <c r="L6" s="12">
        <f t="shared" si="2"/>
        <v>72750</v>
      </c>
      <c r="M6" s="12">
        <f t="shared" si="3"/>
        <v>2661.5853658536585</v>
      </c>
      <c r="N6" s="12">
        <f t="shared" si="4"/>
        <v>7984.756097560976</v>
      </c>
      <c r="O6" s="13">
        <f t="shared" si="5"/>
        <v>5431.834511333171</v>
      </c>
      <c r="P6" s="13">
        <f t="shared" si="6"/>
        <v>16295.503533999512</v>
      </c>
      <c r="Q6" s="14">
        <v>4</v>
      </c>
      <c r="R6" s="14">
        <v>4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5">
        <f t="shared" si="7"/>
        <v>707.518</v>
      </c>
      <c r="Y6" s="15">
        <f t="shared" si="8"/>
        <v>0</v>
      </c>
      <c r="Z6" s="15">
        <f t="shared" si="9"/>
        <v>1</v>
      </c>
      <c r="AA6" s="15">
        <f t="shared" si="10"/>
        <v>3</v>
      </c>
      <c r="AB6" s="15">
        <f t="shared" si="11"/>
        <v>8.399999999999999</v>
      </c>
      <c r="AC6" s="15">
        <f t="shared" si="12"/>
        <v>150</v>
      </c>
      <c r="AD6" s="15">
        <f t="shared" si="13"/>
        <v>1.7999999999999998</v>
      </c>
      <c r="AE6" s="15">
        <f t="shared" si="14"/>
        <v>17.73809523809524</v>
      </c>
      <c r="AF6" s="15">
        <f t="shared" si="15"/>
        <v>19.53809523809524</v>
      </c>
      <c r="AG6" s="15">
        <f t="shared" si="16"/>
        <v>106127.70000000001</v>
      </c>
      <c r="AH6" s="15">
        <f t="shared" si="17"/>
        <v>5431.834511333171</v>
      </c>
      <c r="AI6" s="15">
        <f t="shared" si="18"/>
        <v>16295.503533999512</v>
      </c>
    </row>
    <row r="7" spans="1:35" ht="14.25" customHeight="1">
      <c r="A7" s="10" t="s">
        <v>40</v>
      </c>
      <c r="B7" s="10" t="s">
        <v>41</v>
      </c>
      <c r="C7" s="10">
        <v>180</v>
      </c>
      <c r="D7" s="10">
        <v>0</v>
      </c>
      <c r="E7" s="10">
        <v>1</v>
      </c>
      <c r="F7" s="10">
        <v>3</v>
      </c>
      <c r="G7" s="10">
        <v>11</v>
      </c>
      <c r="H7" s="10">
        <v>210</v>
      </c>
      <c r="I7" s="10">
        <v>4.3</v>
      </c>
      <c r="J7" s="11">
        <f t="shared" si="0"/>
        <v>19</v>
      </c>
      <c r="K7" s="11">
        <f t="shared" si="1"/>
        <v>23.3</v>
      </c>
      <c r="L7" s="12">
        <f t="shared" si="2"/>
        <v>37800</v>
      </c>
      <c r="M7" s="12">
        <f t="shared" si="3"/>
        <v>1622.3175965665237</v>
      </c>
      <c r="N7" s="12">
        <f t="shared" si="4"/>
        <v>4866.9527896995705</v>
      </c>
      <c r="O7" s="13">
        <f t="shared" si="5"/>
        <v>3565.1339608979</v>
      </c>
      <c r="P7" s="13">
        <f t="shared" si="6"/>
        <v>21390.803765387398</v>
      </c>
      <c r="Q7" s="14">
        <v>10</v>
      </c>
      <c r="R7" s="14">
        <v>0</v>
      </c>
      <c r="S7" s="14">
        <v>0</v>
      </c>
      <c r="T7" s="14">
        <v>0</v>
      </c>
      <c r="U7" s="14">
        <v>0</v>
      </c>
      <c r="V7" s="14">
        <v>10</v>
      </c>
      <c r="W7" s="14">
        <v>0</v>
      </c>
      <c r="X7" s="15">
        <f t="shared" si="7"/>
        <v>375.12</v>
      </c>
      <c r="Y7" s="15">
        <f t="shared" si="8"/>
        <v>0</v>
      </c>
      <c r="Z7" s="15">
        <f t="shared" si="9"/>
        <v>1</v>
      </c>
      <c r="AA7" s="15">
        <f t="shared" si="10"/>
        <v>6</v>
      </c>
      <c r="AB7" s="15">
        <f t="shared" si="11"/>
        <v>11</v>
      </c>
      <c r="AC7" s="15">
        <f t="shared" si="12"/>
        <v>210</v>
      </c>
      <c r="AD7" s="15">
        <f t="shared" si="13"/>
        <v>3.0959999999999996</v>
      </c>
      <c r="AE7" s="15">
        <f t="shared" si="14"/>
        <v>19</v>
      </c>
      <c r="AF7" s="15">
        <f t="shared" si="15"/>
        <v>22.096</v>
      </c>
      <c r="AG7" s="15">
        <f t="shared" si="16"/>
        <v>78775.2</v>
      </c>
      <c r="AH7" s="15">
        <f t="shared" si="17"/>
        <v>3565.1339608979</v>
      </c>
      <c r="AI7" s="15">
        <f t="shared" si="18"/>
        <v>21390.803765387398</v>
      </c>
    </row>
    <row r="8" spans="1:35" ht="14.25" customHeight="1">
      <c r="A8" s="10"/>
      <c r="B8" s="10"/>
      <c r="C8" s="10"/>
      <c r="D8" s="10"/>
      <c r="E8" s="10"/>
      <c r="F8" s="10"/>
      <c r="G8" s="10"/>
      <c r="H8" s="10"/>
      <c r="I8" s="10"/>
      <c r="J8" s="11" t="e">
        <f t="shared" si="0"/>
        <v>#DIV/0!</v>
      </c>
      <c r="K8" s="11" t="e">
        <f t="shared" si="1"/>
        <v>#DIV/0!</v>
      </c>
      <c r="L8" s="12">
        <f t="shared" si="2"/>
        <v>0</v>
      </c>
      <c r="M8" s="12" t="e">
        <f t="shared" si="3"/>
        <v>#DIV/0!</v>
      </c>
      <c r="N8" s="12" t="e">
        <f t="shared" si="4"/>
        <v>#DIV/0!</v>
      </c>
      <c r="O8" s="13" t="e">
        <f t="shared" si="5"/>
        <v>#DIV/0!</v>
      </c>
      <c r="P8" s="13" t="e">
        <f t="shared" si="6"/>
        <v>#DIV/0!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5">
        <f t="shared" si="7"/>
        <v>0</v>
      </c>
      <c r="Y8" s="15">
        <f t="shared" si="8"/>
        <v>0</v>
      </c>
      <c r="Z8" s="15">
        <f t="shared" si="9"/>
        <v>0</v>
      </c>
      <c r="AA8" s="15">
        <f t="shared" si="10"/>
        <v>0</v>
      </c>
      <c r="AB8" s="15">
        <f t="shared" si="11"/>
        <v>0</v>
      </c>
      <c r="AC8" s="15">
        <f t="shared" si="12"/>
        <v>0</v>
      </c>
      <c r="AD8" s="15">
        <f t="shared" si="13"/>
        <v>0</v>
      </c>
      <c r="AE8" s="15" t="e">
        <f t="shared" si="14"/>
        <v>#DIV/0!</v>
      </c>
      <c r="AF8" s="15" t="e">
        <f t="shared" si="15"/>
        <v>#DIV/0!</v>
      </c>
      <c r="AG8" s="15">
        <f t="shared" si="16"/>
        <v>0</v>
      </c>
      <c r="AH8" s="15" t="e">
        <f t="shared" si="17"/>
        <v>#DIV/0!</v>
      </c>
      <c r="AI8" s="15" t="e">
        <f t="shared" si="18"/>
        <v>#DIV/0!</v>
      </c>
    </row>
    <row r="9" spans="1:35" ht="14.25" customHeight="1">
      <c r="A9" s="10"/>
      <c r="B9" s="10"/>
      <c r="C9" s="10"/>
      <c r="D9" s="10"/>
      <c r="E9" s="10"/>
      <c r="F9" s="10"/>
      <c r="G9" s="10"/>
      <c r="H9" s="10"/>
      <c r="I9" s="10"/>
      <c r="J9" s="11" t="e">
        <f t="shared" si="0"/>
        <v>#DIV/0!</v>
      </c>
      <c r="K9" s="11" t="e">
        <f t="shared" si="1"/>
        <v>#DIV/0!</v>
      </c>
      <c r="L9" s="12">
        <f t="shared" si="2"/>
        <v>0</v>
      </c>
      <c r="M9" s="12" t="e">
        <f t="shared" si="3"/>
        <v>#DIV/0!</v>
      </c>
      <c r="N9" s="12" t="e">
        <f t="shared" si="4"/>
        <v>#DIV/0!</v>
      </c>
      <c r="O9" s="13" t="e">
        <f t="shared" si="5"/>
        <v>#DIV/0!</v>
      </c>
      <c r="P9" s="13" t="e">
        <f t="shared" si="6"/>
        <v>#DIV/0!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5">
        <f t="shared" si="7"/>
        <v>0</v>
      </c>
      <c r="Y9" s="15">
        <f t="shared" si="8"/>
        <v>0</v>
      </c>
      <c r="Z9" s="15">
        <f t="shared" si="9"/>
        <v>0</v>
      </c>
      <c r="AA9" s="15">
        <f t="shared" si="10"/>
        <v>0</v>
      </c>
      <c r="AB9" s="15">
        <f t="shared" si="11"/>
        <v>0</v>
      </c>
      <c r="AC9" s="15">
        <f t="shared" si="12"/>
        <v>0</v>
      </c>
      <c r="AD9" s="15">
        <f t="shared" si="13"/>
        <v>0</v>
      </c>
      <c r="AE9" s="15" t="e">
        <f t="shared" si="14"/>
        <v>#DIV/0!</v>
      </c>
      <c r="AF9" s="15" t="e">
        <f t="shared" si="15"/>
        <v>#DIV/0!</v>
      </c>
      <c r="AG9" s="15">
        <f t="shared" si="16"/>
        <v>0</v>
      </c>
      <c r="AH9" s="15" t="e">
        <f t="shared" si="17"/>
        <v>#DIV/0!</v>
      </c>
      <c r="AI9" s="15" t="e">
        <f t="shared" si="18"/>
        <v>#DIV/0!</v>
      </c>
    </row>
    <row r="10" spans="1:35" ht="14.25" customHeight="1">
      <c r="A10" s="10"/>
      <c r="B10" s="10"/>
      <c r="C10" s="10"/>
      <c r="D10" s="10"/>
      <c r="E10" s="10"/>
      <c r="F10" s="10"/>
      <c r="G10" s="10"/>
      <c r="H10" s="10"/>
      <c r="I10" s="10"/>
      <c r="J10" s="11" t="e">
        <f t="shared" si="0"/>
        <v>#DIV/0!</v>
      </c>
      <c r="K10" s="11" t="e">
        <f t="shared" si="1"/>
        <v>#DIV/0!</v>
      </c>
      <c r="L10" s="12">
        <f t="shared" si="2"/>
        <v>0</v>
      </c>
      <c r="M10" s="12" t="e">
        <f t="shared" si="3"/>
        <v>#DIV/0!</v>
      </c>
      <c r="N10" s="12" t="e">
        <f t="shared" si="4"/>
        <v>#DIV/0!</v>
      </c>
      <c r="O10" s="13" t="e">
        <f t="shared" si="5"/>
        <v>#DIV/0!</v>
      </c>
      <c r="P10" s="13" t="e">
        <f t="shared" si="6"/>
        <v>#DIV/0!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5">
        <f t="shared" si="7"/>
        <v>0</v>
      </c>
      <c r="Y10" s="15">
        <f t="shared" si="8"/>
        <v>0</v>
      </c>
      <c r="Z10" s="15">
        <f t="shared" si="9"/>
        <v>0</v>
      </c>
      <c r="AA10" s="15">
        <f t="shared" si="10"/>
        <v>0</v>
      </c>
      <c r="AB10" s="15">
        <f t="shared" si="11"/>
        <v>0</v>
      </c>
      <c r="AC10" s="15">
        <f t="shared" si="12"/>
        <v>0</v>
      </c>
      <c r="AD10" s="15">
        <f t="shared" si="13"/>
        <v>0</v>
      </c>
      <c r="AE10" s="15" t="e">
        <f t="shared" si="14"/>
        <v>#DIV/0!</v>
      </c>
      <c r="AF10" s="15" t="e">
        <f t="shared" si="15"/>
        <v>#DIV/0!</v>
      </c>
      <c r="AG10" s="15">
        <f t="shared" si="16"/>
        <v>0</v>
      </c>
      <c r="AH10" s="15" t="e">
        <f t="shared" si="17"/>
        <v>#DIV/0!</v>
      </c>
      <c r="AI10" s="15" t="e">
        <f t="shared" si="18"/>
        <v>#DIV/0!</v>
      </c>
    </row>
    <row r="11" spans="1:35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1" t="e">
        <f t="shared" si="0"/>
        <v>#DIV/0!</v>
      </c>
      <c r="K11" s="11" t="e">
        <f t="shared" si="1"/>
        <v>#DIV/0!</v>
      </c>
      <c r="L11" s="12">
        <f t="shared" si="2"/>
        <v>0</v>
      </c>
      <c r="M11" s="12" t="e">
        <f t="shared" si="3"/>
        <v>#DIV/0!</v>
      </c>
      <c r="N11" s="12" t="e">
        <f t="shared" si="4"/>
        <v>#DIV/0!</v>
      </c>
      <c r="O11" s="13" t="e">
        <f t="shared" si="5"/>
        <v>#DIV/0!</v>
      </c>
      <c r="P11" s="13" t="e">
        <f t="shared" si="6"/>
        <v>#DIV/0!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5">
        <f t="shared" si="7"/>
        <v>0</v>
      </c>
      <c r="Y11" s="15">
        <f t="shared" si="8"/>
        <v>0</v>
      </c>
      <c r="Z11" s="15">
        <f t="shared" si="9"/>
        <v>0</v>
      </c>
      <c r="AA11" s="15">
        <f t="shared" si="10"/>
        <v>0</v>
      </c>
      <c r="AB11" s="15">
        <f t="shared" si="11"/>
        <v>0</v>
      </c>
      <c r="AC11" s="15">
        <f t="shared" si="12"/>
        <v>0</v>
      </c>
      <c r="AD11" s="15">
        <f t="shared" si="13"/>
        <v>0</v>
      </c>
      <c r="AE11" s="15" t="e">
        <f t="shared" si="14"/>
        <v>#DIV/0!</v>
      </c>
      <c r="AF11" s="15" t="e">
        <f t="shared" si="15"/>
        <v>#DIV/0!</v>
      </c>
      <c r="AG11" s="15">
        <f t="shared" si="16"/>
        <v>0</v>
      </c>
      <c r="AH11" s="15" t="e">
        <f t="shared" si="17"/>
        <v>#DIV/0!</v>
      </c>
      <c r="AI11" s="15" t="e">
        <f t="shared" si="18"/>
        <v>#DIV/0!</v>
      </c>
    </row>
    <row r="12" spans="1:35" ht="14.25" customHeight="1">
      <c r="A12" s="10"/>
      <c r="B12" s="10"/>
      <c r="C12" s="10"/>
      <c r="D12" s="10"/>
      <c r="E12" s="10"/>
      <c r="F12" s="10"/>
      <c r="G12" s="10"/>
      <c r="H12" s="10"/>
      <c r="I12" s="10"/>
      <c r="J12" s="11" t="e">
        <f t="shared" si="0"/>
        <v>#DIV/0!</v>
      </c>
      <c r="K12" s="11" t="e">
        <f t="shared" si="1"/>
        <v>#DIV/0!</v>
      </c>
      <c r="L12" s="12">
        <f t="shared" si="2"/>
        <v>0</v>
      </c>
      <c r="M12" s="12" t="e">
        <f t="shared" si="3"/>
        <v>#DIV/0!</v>
      </c>
      <c r="N12" s="12" t="e">
        <f t="shared" si="4"/>
        <v>#DIV/0!</v>
      </c>
      <c r="O12" s="13" t="e">
        <f t="shared" si="5"/>
        <v>#DIV/0!</v>
      </c>
      <c r="P12" s="13" t="e">
        <f t="shared" si="6"/>
        <v>#DIV/0!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5">
        <f t="shared" si="7"/>
        <v>0</v>
      </c>
      <c r="Y12" s="15">
        <f t="shared" si="8"/>
        <v>0</v>
      </c>
      <c r="Z12" s="15">
        <f t="shared" si="9"/>
        <v>0</v>
      </c>
      <c r="AA12" s="15">
        <f t="shared" si="10"/>
        <v>0</v>
      </c>
      <c r="AB12" s="15">
        <f t="shared" si="11"/>
        <v>0</v>
      </c>
      <c r="AC12" s="15">
        <f t="shared" si="12"/>
        <v>0</v>
      </c>
      <c r="AD12" s="15">
        <f t="shared" si="13"/>
        <v>0</v>
      </c>
      <c r="AE12" s="15" t="e">
        <f t="shared" si="14"/>
        <v>#DIV/0!</v>
      </c>
      <c r="AF12" s="15" t="e">
        <f t="shared" si="15"/>
        <v>#DIV/0!</v>
      </c>
      <c r="AG12" s="15">
        <f t="shared" si="16"/>
        <v>0</v>
      </c>
      <c r="AH12" s="15" t="e">
        <f t="shared" si="17"/>
        <v>#DIV/0!</v>
      </c>
      <c r="AI12" s="15" t="e">
        <f t="shared" si="18"/>
        <v>#DIV/0!</v>
      </c>
    </row>
    <row r="13" spans="1:35" ht="14.25" customHeight="1">
      <c r="A13" s="10"/>
      <c r="B13" s="10"/>
      <c r="C13" s="10"/>
      <c r="D13" s="10"/>
      <c r="E13" s="10"/>
      <c r="F13" s="10"/>
      <c r="G13" s="10"/>
      <c r="H13" s="10"/>
      <c r="I13" s="10"/>
      <c r="J13" s="11" t="e">
        <f t="shared" si="0"/>
        <v>#DIV/0!</v>
      </c>
      <c r="K13" s="11" t="e">
        <f t="shared" si="1"/>
        <v>#DIV/0!</v>
      </c>
      <c r="L13" s="12">
        <f t="shared" si="2"/>
        <v>0</v>
      </c>
      <c r="M13" s="12" t="e">
        <f t="shared" si="3"/>
        <v>#DIV/0!</v>
      </c>
      <c r="N13" s="12" t="e">
        <f t="shared" si="4"/>
        <v>#DIV/0!</v>
      </c>
      <c r="O13" s="13" t="e">
        <f t="shared" si="5"/>
        <v>#DIV/0!</v>
      </c>
      <c r="P13" s="13" t="e">
        <f t="shared" si="6"/>
        <v>#DIV/0!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5">
        <f t="shared" si="7"/>
        <v>0</v>
      </c>
      <c r="Y13" s="15">
        <f t="shared" si="8"/>
        <v>0</v>
      </c>
      <c r="Z13" s="15">
        <f t="shared" si="9"/>
        <v>0</v>
      </c>
      <c r="AA13" s="15">
        <f t="shared" si="10"/>
        <v>0</v>
      </c>
      <c r="AB13" s="15">
        <f t="shared" si="11"/>
        <v>0</v>
      </c>
      <c r="AC13" s="15">
        <f t="shared" si="12"/>
        <v>0</v>
      </c>
      <c r="AD13" s="15">
        <f t="shared" si="13"/>
        <v>0</v>
      </c>
      <c r="AE13" s="15" t="e">
        <f t="shared" si="14"/>
        <v>#DIV/0!</v>
      </c>
      <c r="AF13" s="15" t="e">
        <f t="shared" si="15"/>
        <v>#DIV/0!</v>
      </c>
      <c r="AG13" s="15">
        <f t="shared" si="16"/>
        <v>0</v>
      </c>
      <c r="AH13" s="15" t="e">
        <f t="shared" si="17"/>
        <v>#DIV/0!</v>
      </c>
      <c r="AI13" s="15" t="e">
        <f t="shared" si="18"/>
        <v>#DIV/0!</v>
      </c>
    </row>
    <row r="14" spans="1:35" ht="14.25" customHeight="1">
      <c r="A14" s="10"/>
      <c r="B14" s="10"/>
      <c r="C14" s="10"/>
      <c r="D14" s="10"/>
      <c r="E14" s="10"/>
      <c r="F14" s="10"/>
      <c r="G14" s="10"/>
      <c r="H14" s="10"/>
      <c r="I14" s="10"/>
      <c r="J14" s="11" t="e">
        <f t="shared" si="0"/>
        <v>#DIV/0!</v>
      </c>
      <c r="K14" s="11" t="e">
        <f t="shared" si="1"/>
        <v>#DIV/0!</v>
      </c>
      <c r="L14" s="12">
        <f t="shared" si="2"/>
        <v>0</v>
      </c>
      <c r="M14" s="12" t="e">
        <f t="shared" si="3"/>
        <v>#DIV/0!</v>
      </c>
      <c r="N14" s="12" t="e">
        <f t="shared" si="4"/>
        <v>#DIV/0!</v>
      </c>
      <c r="O14" s="13" t="e">
        <f t="shared" si="5"/>
        <v>#DIV/0!</v>
      </c>
      <c r="P14" s="13" t="e">
        <f t="shared" si="6"/>
        <v>#DIV/0!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5">
        <f t="shared" si="7"/>
        <v>0</v>
      </c>
      <c r="Y14" s="15">
        <f t="shared" si="8"/>
        <v>0</v>
      </c>
      <c r="Z14" s="15">
        <f t="shared" si="9"/>
        <v>0</v>
      </c>
      <c r="AA14" s="15">
        <f t="shared" si="10"/>
        <v>0</v>
      </c>
      <c r="AB14" s="15">
        <f t="shared" si="11"/>
        <v>0</v>
      </c>
      <c r="AC14" s="15">
        <f t="shared" si="12"/>
        <v>0</v>
      </c>
      <c r="AD14" s="15">
        <f t="shared" si="13"/>
        <v>0</v>
      </c>
      <c r="AE14" s="15" t="e">
        <f t="shared" si="14"/>
        <v>#DIV/0!</v>
      </c>
      <c r="AF14" s="15" t="e">
        <f t="shared" si="15"/>
        <v>#DIV/0!</v>
      </c>
      <c r="AG14" s="15">
        <f t="shared" si="16"/>
        <v>0</v>
      </c>
      <c r="AH14" s="15" t="e">
        <f t="shared" si="17"/>
        <v>#DIV/0!</v>
      </c>
      <c r="AI14" s="15" t="e">
        <f t="shared" si="18"/>
        <v>#DIV/0!</v>
      </c>
    </row>
  </sheetData>
  <sheetProtection selectLockedCells="1" selectUnlockedCells="1"/>
  <mergeCells count="3">
    <mergeCell ref="A1:F1"/>
    <mergeCell ref="Q1:W1"/>
    <mergeCell ref="O2:P2"/>
  </mergeCells>
  <dataValidations count="2">
    <dataValidation type="whole" allowBlank="1" showErrorMessage="1" sqref="B2 I2">
      <formula1>0</formula1>
      <formula2>25</formula2>
    </dataValidation>
    <dataValidation type="whole" allowBlank="1" showErrorMessage="1" sqref="D2 K2 Q4:W14">
      <formula1>0</formula1>
      <formula2>10</formula2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2014-12-18T09:13:12Z</dcterms:modified>
  <cp:category/>
  <cp:version/>
  <cp:contentType/>
  <cp:contentStatus/>
  <cp:revision>16</cp:revision>
</cp:coreProperties>
</file>