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<sst xmlns="http://schemas.openxmlformats.org/spreadsheetml/2006/main" count="58" uniqueCount="44">
  <si>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Coyotik's BMC/BTD5 farm calculator</t>
  </si>
  <si>
    <t>Help is below</t>
  </si>
  <si>
    <t>Whole farm</t>
  </si>
  <si>
    <t>Upgrade</t>
  </si>
  <si>
    <t>Total cost</t>
  </si>
  <si>
    <t>Production</t>
  </si>
  <si>
    <t>Income</t>
  </si>
  <si>
    <t>Income/Cost</t>
  </si>
  <si>
    <t>Net profit after</t>
  </si>
  <si>
    <t>Pays for itself</t>
  </si>
  <si>
    <t>0/0</t>
  </si>
  <si>
    <t>1/0</t>
  </si>
  <si>
    <t>2/0</t>
  </si>
  <si>
    <t>3/0</t>
  </si>
  <si>
    <t>4/0</t>
  </si>
  <si>
    <t>0/2</t>
  </si>
  <si>
    <t>1/2</t>
  </si>
  <si>
    <t>2/2</t>
  </si>
  <si>
    <t>3/2</t>
  </si>
  <si>
    <t>4/2</t>
  </si>
  <si>
    <t>0/3</t>
  </si>
  <si>
    <t>1/3</t>
  </si>
  <si>
    <t>2/3</t>
  </si>
  <si>
    <t>0/4</t>
  </si>
  <si>
    <t>1/4</t>
  </si>
  <si>
    <t>2/4</t>
  </si>
  <si>
    <t>Cost factor</t>
  </si>
  <si>
    <t>(use 0.9 if buying under village, or other adjustments for BTD5 difficulties Easy and Hard)</t>
  </si>
  <si>
    <t>loss in sale</t>
  </si>
  <si>
    <t>base cost</t>
  </si>
  <si>
    <t>x/2 boost</t>
  </si>
  <si>
    <t>production</t>
  </si>
  <si>
    <t>bank</t>
  </si>
  <si>
    <t>BIA</t>
  </si>
  <si>
    <t>interest</t>
  </si>
  <si>
    <t>capacity</t>
  </si>
  <si>
    <t>Rounds</t>
  </si>
  <si>
    <t>Per round</t>
  </si>
  <si>
    <t>How to modify:</t>
  </si>
  <si>
    <t>Generally you should only change the blue fields, everything else is calculations that only use them</t>
  </si>
  <si>
    <t>Upgrade column contains values for individual upgrades with exception of 0/2 which is 0/1+0/2 together (pointless to have 0/1 as that doesn't modify economy at all)</t>
  </si>
  <si>
    <t>Base cost is value of one banana collected. x/2 boost is not likely to change, but just in case</t>
  </si>
  <si>
    <t>Production is number of bananas, for 4/x you have to do a bith of math to express it in bananas</t>
  </si>
  <si>
    <t>For banana bank/BIA, it seems that the production is equal to banana income from farm +555 (bank) and 1380 (BIA), I'm leaving these parametrized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</si>
</sst>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"/>
    <numFmt numFmtId="167" formatCode="MM/DD/YY"/>
    <numFmt numFmtId="168" formatCode="0"/>
    <numFmt numFmtId="169" formatCode="@"/>
  </numFmts>
  <fonts count="2">
    <font>
      <sz val="10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4" borderId="0" xfId="0" applyFill="1" applyAlignment="1">
      <alignment/>
    </xf>
    <xf numFmtId="166" fontId="0" fillId="0" borderId="0" xfId="0" applyNumberFormat="1" applyAlignment="1">
      <alignment/>
    </xf>
    <xf numFmtId="164" fontId="0" fillId="0" borderId="0" xfId="0" applyFill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5" fontId="0" fillId="5" borderId="0" xfId="0" applyNumberFormat="1" applyFill="1" applyAlignment="1">
      <alignment/>
    </xf>
    <xf numFmtId="164" fontId="0" fillId="4" borderId="0" xfId="0" applyNumberFormat="1" applyFont="1" applyFill="1" applyAlignment="1">
      <alignment/>
    </xf>
    <xf numFmtId="168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9" fontId="0" fillId="0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  <cellStyle name="Untitled4" xfId="23"/>
    <cellStyle name="Untitled5" xfId="24"/>
    <cellStyle name="Untitled6" xfId="25"/>
    <cellStyle name="Untitled7" xfId="26"/>
  </cellStyles>
  <dxfs count="2">
    <dxf>
      <border/>
    </dxf>
    <dxf>
      <fill>
        <patternFill patternType="solid">
          <fgColor rgb="FF3DEB3D"/>
          <bgColor rgb="FF33CC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22">
      <selection activeCell="D38" sqref="D38"/>
    </sheetView>
  </sheetViews>
  <sheetFormatPr defaultColWidth="11.421875" defaultRowHeight="12.75"/>
  <cols>
    <col min="1" max="1" width="10.140625" style="0" customWidth="1"/>
    <col min="2" max="3" width="7.00390625" style="0" customWidth="1"/>
    <col min="4" max="4" width="8.00390625" style="0" customWidth="1"/>
    <col min="5" max="5" width="7.00390625" style="0" customWidth="1"/>
    <col min="6" max="8" width="7.57421875" style="1" customWidth="1"/>
    <col min="9" max="11" width="6.00390625" style="1" customWidth="1"/>
    <col min="12" max="16384" width="11.57421875" style="0" customWidth="1"/>
  </cols>
  <sheetData>
    <row r="1" spans="1:4" ht="13.5">
      <c r="A1" s="2" t="s">
        <v>0</v>
      </c>
      <c r="B1" s="2"/>
      <c r="C1" s="2"/>
      <c r="D1" s="2"/>
    </row>
    <row r="2" ht="13.5">
      <c r="A2" t="s">
        <v>1</v>
      </c>
    </row>
    <row r="3" spans="6:9" ht="13.5">
      <c r="F3" s="1" t="s">
        <v>2</v>
      </c>
      <c r="I3" s="1" t="s">
        <v>3</v>
      </c>
    </row>
    <row r="4" spans="2:11" ht="13.5">
      <c r="B4" t="s">
        <v>3</v>
      </c>
      <c r="C4" t="s">
        <v>4</v>
      </c>
      <c r="D4" t="s">
        <v>5</v>
      </c>
      <c r="E4" t="s">
        <v>6</v>
      </c>
      <c r="F4" s="1" t="s">
        <v>7</v>
      </c>
      <c r="G4" s="1" t="s">
        <v>8</v>
      </c>
      <c r="H4" s="1" t="s">
        <v>9</v>
      </c>
      <c r="I4" s="1" t="s">
        <v>7</v>
      </c>
      <c r="J4" s="1" t="s">
        <v>8</v>
      </c>
      <c r="K4" s="1" t="s">
        <v>9</v>
      </c>
    </row>
    <row r="5" spans="1:8" ht="12" customHeight="1">
      <c r="A5" t="s">
        <v>10</v>
      </c>
      <c r="B5" s="3">
        <v>1000</v>
      </c>
      <c r="C5">
        <f>B5*$B$22</f>
        <v>1000</v>
      </c>
      <c r="D5" s="3">
        <v>4</v>
      </c>
      <c r="E5">
        <f aca="true" t="shared" si="0" ref="E5:E9">D5*$B$24</f>
        <v>120</v>
      </c>
      <c r="F5" s="4">
        <f aca="true" t="shared" si="1" ref="F5:F20">E5/C5</f>
        <v>0.12</v>
      </c>
      <c r="G5" s="4">
        <f aca="true" t="shared" si="2" ref="G5:G20">($B$23*C5)/E5</f>
        <v>1.6666666666666667</v>
      </c>
      <c r="H5" s="1">
        <f aca="true" t="shared" si="3" ref="H5:H20">C5/E5</f>
        <v>8.333333333333334</v>
      </c>
    </row>
    <row r="6" spans="1:11" ht="12" customHeight="1">
      <c r="A6" t="s">
        <v>11</v>
      </c>
      <c r="B6" s="3">
        <v>300</v>
      </c>
      <c r="C6">
        <f>(B6+B5)*$B$22</f>
        <v>1300</v>
      </c>
      <c r="D6" s="3">
        <v>6</v>
      </c>
      <c r="E6">
        <f t="shared" si="0"/>
        <v>180</v>
      </c>
      <c r="F6" s="4">
        <f t="shared" si="1"/>
        <v>0.13846153846153847</v>
      </c>
      <c r="G6" s="4">
        <f t="shared" si="2"/>
        <v>1.4444444444444444</v>
      </c>
      <c r="H6" s="1">
        <f t="shared" si="3"/>
        <v>7.222222222222222</v>
      </c>
      <c r="I6" s="1">
        <f aca="true" t="shared" si="4" ref="I6:I9">(E6-E5)/B6</f>
        <v>0.2</v>
      </c>
      <c r="J6" s="1">
        <f aca="true" t="shared" si="5" ref="J6:J9">$B$23*B6/(E6-E5)</f>
        <v>1</v>
      </c>
      <c r="K6" s="1">
        <f aca="true" t="shared" si="6" ref="K6:K9">B6/(E6-E5)</f>
        <v>5</v>
      </c>
    </row>
    <row r="7" spans="1:11" ht="12" customHeight="1">
      <c r="A7" t="s">
        <v>12</v>
      </c>
      <c r="B7" s="3">
        <v>1400</v>
      </c>
      <c r="C7">
        <f aca="true" t="shared" si="7" ref="C7:C9">B7*$B$22+C6</f>
        <v>2700</v>
      </c>
      <c r="D7" s="3">
        <v>13</v>
      </c>
      <c r="E7">
        <f t="shared" si="0"/>
        <v>390</v>
      </c>
      <c r="F7" s="4">
        <f t="shared" si="1"/>
        <v>0.14444444444444443</v>
      </c>
      <c r="G7" s="4">
        <f t="shared" si="2"/>
        <v>1.3846153846153846</v>
      </c>
      <c r="H7" s="1">
        <f t="shared" si="3"/>
        <v>6.923076923076923</v>
      </c>
      <c r="I7" s="1">
        <f t="shared" si="4"/>
        <v>0.15</v>
      </c>
      <c r="J7" s="1">
        <f t="shared" si="5"/>
        <v>1.3333333333333333</v>
      </c>
      <c r="K7" s="1">
        <f t="shared" si="6"/>
        <v>6.666666666666667</v>
      </c>
    </row>
    <row r="8" spans="1:11" ht="12" customHeight="1">
      <c r="A8" t="s">
        <v>13</v>
      </c>
      <c r="B8" s="3">
        <v>3200</v>
      </c>
      <c r="C8">
        <f t="shared" si="7"/>
        <v>5900</v>
      </c>
      <c r="D8" s="3">
        <v>25</v>
      </c>
      <c r="E8">
        <f t="shared" si="0"/>
        <v>750</v>
      </c>
      <c r="F8" s="4">
        <f t="shared" si="1"/>
        <v>0.1271186440677966</v>
      </c>
      <c r="G8" s="4">
        <f t="shared" si="2"/>
        <v>1.5733333333333333</v>
      </c>
      <c r="H8" s="1">
        <f t="shared" si="3"/>
        <v>7.866666666666666</v>
      </c>
      <c r="I8" s="1">
        <f t="shared" si="4"/>
        <v>0.1125</v>
      </c>
      <c r="J8" s="1">
        <f t="shared" si="5"/>
        <v>1.7777777777777777</v>
      </c>
      <c r="K8" s="1">
        <f t="shared" si="6"/>
        <v>8.88888888888889</v>
      </c>
    </row>
    <row r="9" spans="1:11" ht="12" customHeight="1">
      <c r="A9" t="s">
        <v>14</v>
      </c>
      <c r="B9" s="3">
        <v>14000</v>
      </c>
      <c r="C9">
        <f t="shared" si="7"/>
        <v>19900</v>
      </c>
      <c r="D9" s="3">
        <v>100</v>
      </c>
      <c r="E9">
        <f t="shared" si="0"/>
        <v>3000</v>
      </c>
      <c r="F9" s="4">
        <f t="shared" si="1"/>
        <v>0.1507537688442211</v>
      </c>
      <c r="G9" s="4">
        <f t="shared" si="2"/>
        <v>1.3266666666666667</v>
      </c>
      <c r="H9" s="1">
        <f t="shared" si="3"/>
        <v>6.633333333333334</v>
      </c>
      <c r="I9" s="1">
        <f t="shared" si="4"/>
        <v>0.16071428571428573</v>
      </c>
      <c r="J9" s="1">
        <f t="shared" si="5"/>
        <v>1.2444444444444445</v>
      </c>
      <c r="K9" s="1">
        <f t="shared" si="6"/>
        <v>6.222222222222222</v>
      </c>
    </row>
    <row r="10" spans="1:8" ht="12" customHeight="1">
      <c r="A10" t="s">
        <v>15</v>
      </c>
      <c r="B10" s="3">
        <v>4500</v>
      </c>
      <c r="C10">
        <f aca="true" t="shared" si="8" ref="C10:C14">C5+$B$10*$B$22</f>
        <v>5500</v>
      </c>
      <c r="D10" s="5">
        <f aca="true" t="shared" si="9" ref="D10:D14">D5</f>
        <v>4</v>
      </c>
      <c r="E10">
        <f aca="true" t="shared" si="10" ref="E10:E14">D10*$B$24*$B$25</f>
        <v>180</v>
      </c>
      <c r="F10" s="4">
        <f t="shared" si="1"/>
        <v>0.03272727272727273</v>
      </c>
      <c r="G10" s="4">
        <f t="shared" si="2"/>
        <v>6.111111111111111</v>
      </c>
      <c r="H10" s="1">
        <f t="shared" si="3"/>
        <v>30.555555555555557</v>
      </c>
    </row>
    <row r="11" spans="1:8" ht="12" customHeight="1">
      <c r="A11" s="6" t="s">
        <v>16</v>
      </c>
      <c r="C11">
        <f t="shared" si="8"/>
        <v>5800</v>
      </c>
      <c r="D11" s="5">
        <f t="shared" si="9"/>
        <v>6</v>
      </c>
      <c r="E11">
        <f t="shared" si="10"/>
        <v>270</v>
      </c>
      <c r="F11" s="4">
        <f t="shared" si="1"/>
        <v>0.04655172413793104</v>
      </c>
      <c r="G11" s="4">
        <f t="shared" si="2"/>
        <v>4.296296296296297</v>
      </c>
      <c r="H11" s="1">
        <f t="shared" si="3"/>
        <v>21.48148148148148</v>
      </c>
    </row>
    <row r="12" spans="1:8" ht="12" customHeight="1">
      <c r="A12" t="s">
        <v>17</v>
      </c>
      <c r="C12">
        <f t="shared" si="8"/>
        <v>7200</v>
      </c>
      <c r="D12" s="5">
        <f t="shared" si="9"/>
        <v>13</v>
      </c>
      <c r="E12">
        <f t="shared" si="10"/>
        <v>585</v>
      </c>
      <c r="F12" s="4">
        <f t="shared" si="1"/>
        <v>0.08125</v>
      </c>
      <c r="G12" s="4">
        <f t="shared" si="2"/>
        <v>2.4615384615384617</v>
      </c>
      <c r="H12" s="1">
        <f t="shared" si="3"/>
        <v>12.307692307692308</v>
      </c>
    </row>
    <row r="13" spans="1:8" ht="12" customHeight="1">
      <c r="A13" t="s">
        <v>18</v>
      </c>
      <c r="C13">
        <f t="shared" si="8"/>
        <v>10400</v>
      </c>
      <c r="D13" s="5">
        <f t="shared" si="9"/>
        <v>25</v>
      </c>
      <c r="E13">
        <f t="shared" si="10"/>
        <v>1125</v>
      </c>
      <c r="F13" s="4">
        <f t="shared" si="1"/>
        <v>0.10817307692307693</v>
      </c>
      <c r="G13" s="4">
        <f t="shared" si="2"/>
        <v>1.8488888888888888</v>
      </c>
      <c r="H13" s="1">
        <f t="shared" si="3"/>
        <v>9.244444444444444</v>
      </c>
    </row>
    <row r="14" spans="1:8" ht="12" customHeight="1">
      <c r="A14" s="6" t="s">
        <v>19</v>
      </c>
      <c r="C14">
        <f t="shared" si="8"/>
        <v>24400</v>
      </c>
      <c r="D14" s="5">
        <f t="shared" si="9"/>
        <v>100</v>
      </c>
      <c r="E14">
        <f t="shared" si="10"/>
        <v>4500</v>
      </c>
      <c r="F14" s="4">
        <f t="shared" si="1"/>
        <v>0.18442622950819673</v>
      </c>
      <c r="G14" s="4">
        <f t="shared" si="2"/>
        <v>1.0844444444444445</v>
      </c>
      <c r="H14" s="1">
        <f t="shared" si="3"/>
        <v>5.4222222222222225</v>
      </c>
    </row>
    <row r="15" spans="1:8" ht="12" customHeight="1">
      <c r="A15" s="6" t="s">
        <v>20</v>
      </c>
      <c r="B15" s="3">
        <v>4200</v>
      </c>
      <c r="C15">
        <f>(B5+B10+B15)*$B$22</f>
        <v>9700</v>
      </c>
      <c r="D15" s="5">
        <f aca="true" t="shared" si="11" ref="D15:D17">$D$27+E5</f>
        <v>675</v>
      </c>
      <c r="E15" s="7">
        <f>MAX(B41:B49)</f>
        <v>1005.7142857142857</v>
      </c>
      <c r="F15" s="4">
        <f t="shared" si="1"/>
        <v>0.10368188512518409</v>
      </c>
      <c r="G15" s="4">
        <f t="shared" si="2"/>
        <v>1.928977272727273</v>
      </c>
      <c r="H15" s="1">
        <f t="shared" si="3"/>
        <v>9.644886363636363</v>
      </c>
    </row>
    <row r="16" spans="1:8" ht="12" customHeight="1">
      <c r="A16" s="6" t="s">
        <v>21</v>
      </c>
      <c r="C16">
        <f aca="true" t="shared" si="12" ref="C16:C17">C15+B6*$B$22</f>
        <v>10000</v>
      </c>
      <c r="D16" s="5">
        <f t="shared" si="11"/>
        <v>735</v>
      </c>
      <c r="E16" s="7">
        <f>MAX(C41:C49)</f>
        <v>1071.4285714285713</v>
      </c>
      <c r="F16" s="4">
        <f t="shared" si="1"/>
        <v>0.10714285714285714</v>
      </c>
      <c r="G16" s="4">
        <f t="shared" si="2"/>
        <v>1.866666666666667</v>
      </c>
      <c r="H16" s="1">
        <f t="shared" si="3"/>
        <v>9.333333333333334</v>
      </c>
    </row>
    <row r="17" spans="1:8" ht="12" customHeight="1">
      <c r="A17" s="6" t="s">
        <v>22</v>
      </c>
      <c r="C17">
        <f t="shared" si="12"/>
        <v>11400</v>
      </c>
      <c r="D17" s="5">
        <f t="shared" si="11"/>
        <v>945</v>
      </c>
      <c r="E17" s="7">
        <f>MAX(D41:D49)</f>
        <v>1268.6</v>
      </c>
      <c r="F17" s="4">
        <f t="shared" si="1"/>
        <v>0.11128070175438595</v>
      </c>
      <c r="G17" s="4">
        <f t="shared" si="2"/>
        <v>1.7972568185401232</v>
      </c>
      <c r="H17" s="1">
        <f t="shared" si="3"/>
        <v>8.986284092700615</v>
      </c>
    </row>
    <row r="18" spans="1:8" ht="12" customHeight="1">
      <c r="A18" s="6" t="s">
        <v>23</v>
      </c>
      <c r="B18" s="3">
        <v>5500</v>
      </c>
      <c r="C18">
        <f aca="true" t="shared" si="13" ref="C18:C20">C15+$B$18*$B$22</f>
        <v>15200</v>
      </c>
      <c r="D18" s="5">
        <f aca="true" t="shared" si="14" ref="D18:D20">$F$27+E5</f>
        <v>1500</v>
      </c>
      <c r="E18" s="7">
        <f>MAX(E41:E49)</f>
        <v>3711.875</v>
      </c>
      <c r="F18" s="4">
        <f t="shared" si="1"/>
        <v>0.24420230263157894</v>
      </c>
      <c r="G18" s="4">
        <f t="shared" si="2"/>
        <v>0.818993096480889</v>
      </c>
      <c r="H18" s="1">
        <f t="shared" si="3"/>
        <v>4.0949654824044455</v>
      </c>
    </row>
    <row r="19" spans="1:8" ht="12" customHeight="1">
      <c r="A19" s="6" t="s">
        <v>24</v>
      </c>
      <c r="C19">
        <f t="shared" si="13"/>
        <v>15500</v>
      </c>
      <c r="D19" s="5">
        <f t="shared" si="14"/>
        <v>1560</v>
      </c>
      <c r="E19" s="7">
        <f>MAX(F41:F49)</f>
        <v>3750</v>
      </c>
      <c r="F19" s="4">
        <f t="shared" si="1"/>
        <v>0.24193548387096775</v>
      </c>
      <c r="G19" s="4">
        <f t="shared" si="2"/>
        <v>0.8266666666666667</v>
      </c>
      <c r="H19" s="1">
        <f t="shared" si="3"/>
        <v>4.133333333333334</v>
      </c>
    </row>
    <row r="20" spans="1:8" ht="12" customHeight="1">
      <c r="A20" s="6" t="s">
        <v>25</v>
      </c>
      <c r="C20">
        <f t="shared" si="13"/>
        <v>16900</v>
      </c>
      <c r="D20" s="5">
        <f t="shared" si="14"/>
        <v>1770</v>
      </c>
      <c r="E20" s="7">
        <f>MAX(G41:G49)</f>
        <v>3918.4285714285716</v>
      </c>
      <c r="F20" s="4">
        <f t="shared" si="1"/>
        <v>0.2318596787827557</v>
      </c>
      <c r="G20" s="4">
        <f t="shared" si="2"/>
        <v>0.8625906886871559</v>
      </c>
      <c r="H20" s="1">
        <f t="shared" si="3"/>
        <v>4.31295344343578</v>
      </c>
    </row>
    <row r="21" spans="1:7" ht="12" customHeight="1">
      <c r="A21" s="6"/>
      <c r="D21" s="5"/>
      <c r="E21" s="7"/>
      <c r="F21" s="4"/>
      <c r="G21" s="4"/>
    </row>
    <row r="22" spans="1:7" ht="12" customHeight="1">
      <c r="A22" s="6" t="s">
        <v>26</v>
      </c>
      <c r="B22" s="8">
        <v>1</v>
      </c>
      <c r="C22" t="s">
        <v>27</v>
      </c>
      <c r="D22" s="5"/>
      <c r="E22" s="7"/>
      <c r="F22" s="4"/>
      <c r="G22" s="4"/>
    </row>
    <row r="23" spans="1:7" ht="12" customHeight="1">
      <c r="A23" s="6" t="s">
        <v>28</v>
      </c>
      <c r="B23" s="3">
        <v>0.2</v>
      </c>
      <c r="D23" s="5"/>
      <c r="E23" s="7"/>
      <c r="F23" s="4"/>
      <c r="G23" s="4"/>
    </row>
    <row r="24" spans="1:2" ht="13.5">
      <c r="A24" t="s">
        <v>29</v>
      </c>
      <c r="B24" s="3">
        <v>30</v>
      </c>
    </row>
    <row r="25" spans="1:2" ht="13.5">
      <c r="A25" t="s">
        <v>30</v>
      </c>
      <c r="B25" s="3">
        <v>1.5</v>
      </c>
    </row>
    <row r="26" ht="13.5">
      <c r="B26" s="3"/>
    </row>
    <row r="27" spans="1:6" ht="13.5">
      <c r="A27" t="s">
        <v>31</v>
      </c>
      <c r="C27" t="s">
        <v>32</v>
      </c>
      <c r="D27" s="9">
        <v>555</v>
      </c>
      <c r="E27" t="s">
        <v>33</v>
      </c>
      <c r="F27" s="10">
        <v>1380</v>
      </c>
    </row>
    <row r="28" spans="1:6" ht="13.5">
      <c r="A28" t="s">
        <v>34</v>
      </c>
      <c r="C28" t="s">
        <v>32</v>
      </c>
      <c r="D28" s="11">
        <v>1.1</v>
      </c>
      <c r="E28" t="s">
        <v>33</v>
      </c>
      <c r="F28" s="11">
        <v>1.2</v>
      </c>
    </row>
    <row r="29" spans="1:6" ht="13.5">
      <c r="A29" t="s">
        <v>35</v>
      </c>
      <c r="C29" t="s">
        <v>32</v>
      </c>
      <c r="D29" s="10">
        <v>7500</v>
      </c>
      <c r="E29" t="s">
        <v>33</v>
      </c>
      <c r="F29" s="10">
        <v>30000</v>
      </c>
    </row>
    <row r="30" spans="1:7" ht="13.5">
      <c r="A30" t="s">
        <v>36</v>
      </c>
      <c r="B30" t="s">
        <v>20</v>
      </c>
      <c r="C30" s="6" t="s">
        <v>21</v>
      </c>
      <c r="D30" t="s">
        <v>22</v>
      </c>
      <c r="E30" t="s">
        <v>23</v>
      </c>
      <c r="F30" s="12" t="s">
        <v>24</v>
      </c>
      <c r="G30" s="12" t="s">
        <v>25</v>
      </c>
    </row>
    <row r="31" spans="1:7" ht="13.5">
      <c r="A31">
        <v>1</v>
      </c>
      <c r="B31" s="7">
        <f>ROUNDDOWN(D15*$D$28,0)</f>
        <v>742</v>
      </c>
      <c r="C31" s="7">
        <f>ROUNDDOWN(D16*$D$28,0)</f>
        <v>808</v>
      </c>
      <c r="D31" s="7">
        <f>ROUNDDOWN(D17*$D$28,0)</f>
        <v>1039</v>
      </c>
      <c r="E31" s="7">
        <f>ROUNDDOWN(D18*$F$28,0)</f>
        <v>1800</v>
      </c>
      <c r="F31" s="7">
        <f>ROUNDDOWN(D19*$F$28,0)</f>
        <v>1872</v>
      </c>
      <c r="G31" s="7">
        <f>ROUNDDOWN(D20*$F$28,0)</f>
        <v>2124</v>
      </c>
    </row>
    <row r="32" spans="1:7" ht="13.5">
      <c r="A32">
        <v>2</v>
      </c>
      <c r="B32" s="7">
        <f aca="true" t="shared" si="15" ref="B32:B39">ROUNDDOWN((MIN((B31+$D$15)*$D$28,$D$29)),0)</f>
        <v>1558</v>
      </c>
      <c r="C32" s="7">
        <f aca="true" t="shared" si="16" ref="C32:C39">ROUNDDOWN(MIN((C31+$D$16)*$D$28,$D$29),0)</f>
        <v>1697</v>
      </c>
      <c r="D32" s="7">
        <f aca="true" t="shared" si="17" ref="D32:D39">ROUNDDOWN(MIN((D31+$D$17)*$D$28,$D$29),0)</f>
        <v>2182</v>
      </c>
      <c r="E32" s="7">
        <f aca="true" t="shared" si="18" ref="E32:E39">ROUNDDOWN((MIN((E31+$D$18)*$F$28,$F$29)),0)</f>
        <v>3960</v>
      </c>
      <c r="F32" s="7">
        <f aca="true" t="shared" si="19" ref="F32:F39">ROUNDDOWN((MIN((F31+$D$19)*$F$28,$F$29)),0)</f>
        <v>4118</v>
      </c>
      <c r="G32" s="7">
        <f aca="true" t="shared" si="20" ref="G32:G39">ROUNDDOWN((MIN((G31+$D$20)*$F$28,$F$29)),0)</f>
        <v>4672</v>
      </c>
    </row>
    <row r="33" spans="1:7" ht="13.5">
      <c r="A33">
        <v>3</v>
      </c>
      <c r="B33" s="7">
        <f t="shared" si="15"/>
        <v>2456</v>
      </c>
      <c r="C33" s="7">
        <f t="shared" si="16"/>
        <v>2675</v>
      </c>
      <c r="D33" s="7">
        <f t="shared" si="17"/>
        <v>3439</v>
      </c>
      <c r="E33" s="7">
        <f t="shared" si="18"/>
        <v>6552</v>
      </c>
      <c r="F33" s="7">
        <f t="shared" si="19"/>
        <v>6813</v>
      </c>
      <c r="G33" s="7">
        <f t="shared" si="20"/>
        <v>7730</v>
      </c>
    </row>
    <row r="34" spans="1:7" ht="13.5">
      <c r="A34">
        <v>4</v>
      </c>
      <c r="B34" s="7">
        <f t="shared" si="15"/>
        <v>3444</v>
      </c>
      <c r="C34" s="7">
        <f t="shared" si="16"/>
        <v>3751</v>
      </c>
      <c r="D34" s="7">
        <f t="shared" si="17"/>
        <v>4822</v>
      </c>
      <c r="E34" s="7">
        <f t="shared" si="18"/>
        <v>9662</v>
      </c>
      <c r="F34" s="7">
        <f t="shared" si="19"/>
        <v>10047</v>
      </c>
      <c r="G34" s="7">
        <f t="shared" si="20"/>
        <v>11400</v>
      </c>
    </row>
    <row r="35" spans="1:7" ht="13.5">
      <c r="A35">
        <v>5</v>
      </c>
      <c r="B35" s="7">
        <f t="shared" si="15"/>
        <v>4530</v>
      </c>
      <c r="C35" s="7">
        <f t="shared" si="16"/>
        <v>4934</v>
      </c>
      <c r="D35" s="7">
        <f t="shared" si="17"/>
        <v>6343</v>
      </c>
      <c r="E35" s="7">
        <f t="shared" si="18"/>
        <v>13394</v>
      </c>
      <c r="F35" s="7">
        <f t="shared" si="19"/>
        <v>13928</v>
      </c>
      <c r="G35" s="7">
        <f t="shared" si="20"/>
        <v>15804</v>
      </c>
    </row>
    <row r="36" spans="1:7" ht="13.5">
      <c r="A36">
        <v>6</v>
      </c>
      <c r="B36" s="7">
        <f t="shared" si="15"/>
        <v>5725</v>
      </c>
      <c r="C36" s="7">
        <f t="shared" si="16"/>
        <v>6235</v>
      </c>
      <c r="D36" s="7">
        <f t="shared" si="17"/>
        <v>7500</v>
      </c>
      <c r="E36" s="7">
        <f t="shared" si="18"/>
        <v>17872</v>
      </c>
      <c r="F36" s="7">
        <f t="shared" si="19"/>
        <v>18585</v>
      </c>
      <c r="G36" s="7">
        <f t="shared" si="20"/>
        <v>21088</v>
      </c>
    </row>
    <row r="37" spans="1:7" ht="13.5">
      <c r="A37">
        <v>7</v>
      </c>
      <c r="B37" s="7">
        <f t="shared" si="15"/>
        <v>7040</v>
      </c>
      <c r="C37" s="7">
        <f t="shared" si="16"/>
        <v>7500</v>
      </c>
      <c r="D37" s="7">
        <f t="shared" si="17"/>
        <v>7500</v>
      </c>
      <c r="E37" s="7">
        <f t="shared" si="18"/>
        <v>23246</v>
      </c>
      <c r="F37" s="7">
        <f t="shared" si="19"/>
        <v>24174</v>
      </c>
      <c r="G37" s="7">
        <f t="shared" si="20"/>
        <v>27429</v>
      </c>
    </row>
    <row r="38" spans="1:7" ht="13.5">
      <c r="A38">
        <v>8</v>
      </c>
      <c r="B38" s="7">
        <f t="shared" si="15"/>
        <v>7500</v>
      </c>
      <c r="C38" s="7">
        <f t="shared" si="16"/>
        <v>7500</v>
      </c>
      <c r="D38" s="7">
        <f t="shared" si="17"/>
        <v>7500</v>
      </c>
      <c r="E38" s="7">
        <f t="shared" si="18"/>
        <v>29695</v>
      </c>
      <c r="F38" s="7">
        <f t="shared" si="19"/>
        <v>30000</v>
      </c>
      <c r="G38" s="7">
        <f t="shared" si="20"/>
        <v>30000</v>
      </c>
    </row>
    <row r="39" spans="1:7" ht="13.5">
      <c r="A39">
        <v>9</v>
      </c>
      <c r="B39" s="7">
        <f t="shared" si="15"/>
        <v>7500</v>
      </c>
      <c r="C39" s="7">
        <f t="shared" si="16"/>
        <v>7500</v>
      </c>
      <c r="D39" s="7">
        <f t="shared" si="17"/>
        <v>7500</v>
      </c>
      <c r="E39" s="7">
        <f t="shared" si="18"/>
        <v>30000</v>
      </c>
      <c r="F39" s="7">
        <f t="shared" si="19"/>
        <v>30000</v>
      </c>
      <c r="G39" s="7">
        <f t="shared" si="20"/>
        <v>30000</v>
      </c>
    </row>
    <row r="40" ht="13.5">
      <c r="A40" t="s">
        <v>37</v>
      </c>
    </row>
    <row r="41" spans="1:7" ht="13.5">
      <c r="A41">
        <v>1</v>
      </c>
      <c r="B41" s="7">
        <f aca="true" t="shared" si="21" ref="B41:B49">B31/$A31</f>
        <v>742</v>
      </c>
      <c r="C41" s="7">
        <f aca="true" t="shared" si="22" ref="C41:C49">C31/$A31</f>
        <v>808</v>
      </c>
      <c r="D41" s="7">
        <f aca="true" t="shared" si="23" ref="D41:D49">D31/$A31</f>
        <v>1039</v>
      </c>
      <c r="E41" s="7">
        <f aca="true" t="shared" si="24" ref="E41:E49">E31/$A31</f>
        <v>1800</v>
      </c>
      <c r="F41" s="7">
        <f aca="true" t="shared" si="25" ref="F41:F49">F31/$A31</f>
        <v>1872</v>
      </c>
      <c r="G41" s="7">
        <f aca="true" t="shared" si="26" ref="G41:G49">G31/$A31</f>
        <v>2124</v>
      </c>
    </row>
    <row r="42" spans="1:7" ht="13.5">
      <c r="A42">
        <v>2</v>
      </c>
      <c r="B42" s="7">
        <f t="shared" si="21"/>
        <v>779</v>
      </c>
      <c r="C42" s="7">
        <f t="shared" si="22"/>
        <v>848.5</v>
      </c>
      <c r="D42" s="7">
        <f t="shared" si="23"/>
        <v>1091</v>
      </c>
      <c r="E42" s="7">
        <f t="shared" si="24"/>
        <v>1980</v>
      </c>
      <c r="F42" s="7">
        <f t="shared" si="25"/>
        <v>2059</v>
      </c>
      <c r="G42" s="7">
        <f t="shared" si="26"/>
        <v>2336</v>
      </c>
    </row>
    <row r="43" spans="1:7" ht="13.5">
      <c r="A43">
        <v>3</v>
      </c>
      <c r="B43" s="7">
        <f t="shared" si="21"/>
        <v>818.6666666666666</v>
      </c>
      <c r="C43" s="7">
        <f t="shared" si="22"/>
        <v>891.6666666666666</v>
      </c>
      <c r="D43" s="7">
        <f t="shared" si="23"/>
        <v>1146.3333333333333</v>
      </c>
      <c r="E43" s="7">
        <f t="shared" si="24"/>
        <v>2184</v>
      </c>
      <c r="F43" s="7">
        <f t="shared" si="25"/>
        <v>2271</v>
      </c>
      <c r="G43" s="7">
        <f t="shared" si="26"/>
        <v>2576.6666666666665</v>
      </c>
    </row>
    <row r="44" spans="1:7" ht="13.5">
      <c r="A44">
        <v>4</v>
      </c>
      <c r="B44" s="7">
        <f t="shared" si="21"/>
        <v>861</v>
      </c>
      <c r="C44" s="7">
        <f t="shared" si="22"/>
        <v>937.75</v>
      </c>
      <c r="D44" s="7">
        <f t="shared" si="23"/>
        <v>1205.5</v>
      </c>
      <c r="E44" s="7">
        <f t="shared" si="24"/>
        <v>2415.5</v>
      </c>
      <c r="F44" s="7">
        <f t="shared" si="25"/>
        <v>2511.75</v>
      </c>
      <c r="G44" s="7">
        <f t="shared" si="26"/>
        <v>2850</v>
      </c>
    </row>
    <row r="45" spans="1:7" ht="13.5">
      <c r="A45">
        <v>5</v>
      </c>
      <c r="B45" s="7">
        <f t="shared" si="21"/>
        <v>906</v>
      </c>
      <c r="C45" s="7">
        <f t="shared" si="22"/>
        <v>986.8</v>
      </c>
      <c r="D45" s="7">
        <f t="shared" si="23"/>
        <v>1268.6</v>
      </c>
      <c r="E45" s="7">
        <f t="shared" si="24"/>
        <v>2678.8</v>
      </c>
      <c r="F45" s="7">
        <f t="shared" si="25"/>
        <v>2785.6</v>
      </c>
      <c r="G45" s="7">
        <f t="shared" si="26"/>
        <v>3160.8</v>
      </c>
    </row>
    <row r="46" spans="1:7" ht="13.5">
      <c r="A46">
        <v>6</v>
      </c>
      <c r="B46" s="7">
        <f t="shared" si="21"/>
        <v>954.1666666666666</v>
      </c>
      <c r="C46" s="7">
        <f t="shared" si="22"/>
        <v>1039.1666666666667</v>
      </c>
      <c r="D46" s="7">
        <f t="shared" si="23"/>
        <v>1250</v>
      </c>
      <c r="E46" s="7">
        <f t="shared" si="24"/>
        <v>2978.6666666666665</v>
      </c>
      <c r="F46" s="7">
        <f t="shared" si="25"/>
        <v>3097.5</v>
      </c>
      <c r="G46" s="7">
        <f t="shared" si="26"/>
        <v>3514.6666666666665</v>
      </c>
    </row>
    <row r="47" spans="1:7" ht="13.5">
      <c r="A47">
        <v>7</v>
      </c>
      <c r="B47" s="7">
        <f t="shared" si="21"/>
        <v>1005.7142857142857</v>
      </c>
      <c r="C47" s="7">
        <f t="shared" si="22"/>
        <v>1071.4285714285713</v>
      </c>
      <c r="D47" s="7">
        <f t="shared" si="23"/>
        <v>1071.4285714285713</v>
      </c>
      <c r="E47" s="7">
        <f t="shared" si="24"/>
        <v>3320.8571428571427</v>
      </c>
      <c r="F47" s="7">
        <f t="shared" si="25"/>
        <v>3453.4285714285716</v>
      </c>
      <c r="G47" s="7">
        <f t="shared" si="26"/>
        <v>3918.4285714285716</v>
      </c>
    </row>
    <row r="48" spans="1:7" ht="13.5">
      <c r="A48">
        <v>8</v>
      </c>
      <c r="B48" s="7">
        <f t="shared" si="21"/>
        <v>937.5</v>
      </c>
      <c r="C48" s="7">
        <f t="shared" si="22"/>
        <v>937.5</v>
      </c>
      <c r="D48" s="7">
        <f t="shared" si="23"/>
        <v>937.5</v>
      </c>
      <c r="E48" s="7">
        <f t="shared" si="24"/>
        <v>3711.875</v>
      </c>
      <c r="F48" s="7">
        <f t="shared" si="25"/>
        <v>3750</v>
      </c>
      <c r="G48" s="7">
        <f t="shared" si="26"/>
        <v>3750</v>
      </c>
    </row>
    <row r="49" spans="1:7" ht="13.5">
      <c r="A49">
        <v>9</v>
      </c>
      <c r="B49" s="7">
        <f t="shared" si="21"/>
        <v>833.3333333333334</v>
      </c>
      <c r="C49" s="7">
        <f t="shared" si="22"/>
        <v>833.3333333333334</v>
      </c>
      <c r="D49" s="7">
        <f t="shared" si="23"/>
        <v>833.3333333333334</v>
      </c>
      <c r="E49" s="7">
        <f t="shared" si="24"/>
        <v>3333.3333333333335</v>
      </c>
      <c r="F49" s="7">
        <f t="shared" si="25"/>
        <v>3333.3333333333335</v>
      </c>
      <c r="G49" s="7">
        <f t="shared" si="26"/>
        <v>3333.3333333333335</v>
      </c>
    </row>
    <row r="51" ht="13.5">
      <c r="A51" t="s">
        <v>38</v>
      </c>
    </row>
    <row r="52" ht="13.5">
      <c r="A52" t="s">
        <v>39</v>
      </c>
    </row>
    <row r="53" ht="13.5">
      <c r="A53" t="s">
        <v>40</v>
      </c>
    </row>
    <row r="54" ht="13.5">
      <c r="A54" t="s">
        <v>41</v>
      </c>
    </row>
    <row r="55" ht="13.5">
      <c r="A55" t="s">
        <v>42</v>
      </c>
    </row>
    <row r="56" ht="13.5">
      <c r="A56" t="s">
        <v>43</v>
      </c>
    </row>
    <row r="58" ht="14.25"/>
  </sheetData>
  <sheetProtection selectLockedCells="1" selectUnlockedCells="1"/>
  <conditionalFormatting sqref="B31:B39">
    <cfRule type="cellIs" priority="1" dxfId="0" operator="equal" stopIfTrue="1">
      <formula>Sheet1!$E$15*Sheet1!$A31</formula>
    </cfRule>
  </conditionalFormatting>
  <conditionalFormatting sqref="B41:B49">
    <cfRule type="cellIs" priority="2" dxfId="1" operator="equal" stopIfTrue="1">
      <formula>Sheet1!$E$15</formula>
    </cfRule>
  </conditionalFormatting>
  <conditionalFormatting sqref="C41:C49">
    <cfRule type="cellIs" priority="3" dxfId="1" operator="equal" stopIfTrue="1">
      <formula>Sheet1!$E$16</formula>
    </cfRule>
  </conditionalFormatting>
  <conditionalFormatting sqref="D41:D49">
    <cfRule type="cellIs" priority="4" dxfId="1" operator="equal" stopIfTrue="1">
      <formula>Sheet1!$E$17</formula>
    </cfRule>
  </conditionalFormatting>
  <conditionalFormatting sqref="E41:E49">
    <cfRule type="cellIs" priority="5" dxfId="1" operator="equal" stopIfTrue="1">
      <formula>Sheet1!$E$18</formula>
    </cfRule>
  </conditionalFormatting>
  <conditionalFormatting sqref="F41:F49">
    <cfRule type="cellIs" priority="6" dxfId="1" operator="equal" stopIfTrue="1">
      <formula>Sheet1!$E$19</formula>
    </cfRule>
  </conditionalFormatting>
  <conditionalFormatting sqref="G41:G49">
    <cfRule type="cellIs" priority="7" dxfId="1" operator="equal" stopIfTrue="1">
      <formula>Sheet1!$E$20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Urban</dc:creator>
  <cp:keywords/>
  <dc:description/>
  <cp:lastModifiedBy/>
  <dcterms:created xsi:type="dcterms:W3CDTF">2013-12-26T22:20:02Z</dcterms:created>
  <dcterms:modified xsi:type="dcterms:W3CDTF">2014-11-14T08:52:34Z</dcterms:modified>
  <cp:category/>
  <cp:version/>
  <cp:contentType/>
  <cp:contentStatus/>
  <cp:revision>13</cp:revision>
</cp:coreProperties>
</file>